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<sst xmlns="http://schemas.openxmlformats.org/spreadsheetml/2006/main" count="3089" uniqueCount="1163">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</sst>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2124012325"/>
        <c:axId val="1815751790"/>
      </c:barChart>
      <c:catAx>
        <c:axId val="212401232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15751790"/>
      </c:catAx>
      <c:valAx>
        <c:axId val="18157517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4012325"/>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710555062"/>
        <c:axId val="404501955"/>
      </c:lineChart>
      <c:catAx>
        <c:axId val="71055506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404501955"/>
      </c:catAx>
      <c:valAx>
        <c:axId val="40450195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0555062"/>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350056994"/>
        <c:axId val="1880769920"/>
      </c:lineChart>
      <c:catAx>
        <c:axId val="3500569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80769920"/>
      </c:catAx>
      <c:valAx>
        <c:axId val="18807699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0056994"/>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2090335061"/>
        <c:axId val="1748151488"/>
      </c:barChart>
      <c:catAx>
        <c:axId val="209033506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748151488"/>
      </c:catAx>
      <c:valAx>
        <c:axId val="174815148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0335061"/>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2043657297"/>
        <c:axId val="1945880466"/>
      </c:lineChart>
      <c:catAx>
        <c:axId val="204365729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45880466"/>
      </c:catAx>
      <c:valAx>
        <c:axId val="19458804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3657297"/>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2138943641"/>
        <c:axId val="163677156"/>
      </c:lineChart>
      <c:catAx>
        <c:axId val="21389436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3677156"/>
      </c:catAx>
      <c:valAx>
        <c:axId val="1636771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8943641"/>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507035944"/>
        <c:axId val="860837286"/>
      </c:lineChart>
      <c:catAx>
        <c:axId val="50703594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60837286"/>
      </c:catAx>
      <c:valAx>
        <c:axId val="860837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07035944"/>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986457292"/>
        <c:axId val="322540368"/>
      </c:lineChart>
      <c:catAx>
        <c:axId val="98645729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22540368"/>
      </c:catAx>
      <c:valAx>
        <c:axId val="3225403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6457292"/>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400291406"/>
        <c:axId val="772203753"/>
      </c:areaChart>
      <c:catAx>
        <c:axId val="4002914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772203753"/>
      </c:catAx>
      <c:valAx>
        <c:axId val="7722037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0291406"/>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2019001621"/>
        <c:axId val="1783016300"/>
      </c:lineChart>
      <c:catAx>
        <c:axId val="20190016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783016300"/>
      </c:catAx>
      <c:valAx>
        <c:axId val="17830163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9001621"/>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823620147"/>
        <c:axId val="1173904669"/>
      </c:lineChart>
      <c:catAx>
        <c:axId val="82362014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173904669"/>
      </c:catAx>
      <c:valAx>
        <c:axId val="1173904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3620147"/>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627478699"/>
        <c:axId val="1871699499"/>
      </c:lineChart>
      <c:catAx>
        <c:axId val="16274786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71699499"/>
      </c:catAx>
      <c:valAx>
        <c:axId val="18716994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7478699"/>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786119076"/>
        <c:axId val="2093205812"/>
      </c:lineChart>
      <c:catAx>
        <c:axId val="78611907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093205812"/>
      </c:catAx>
      <c:valAx>
        <c:axId val="20932058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6119076"/>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408826137"/>
        <c:axId val="1315400744"/>
      </c:scatterChart>
      <c:valAx>
        <c:axId val="140882613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5400744"/>
      </c:valAx>
      <c:valAx>
        <c:axId val="13154007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08826137"/>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433459286"/>
        <c:axId val="383838276"/>
      </c:lineChart>
      <c:catAx>
        <c:axId val="14334592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83838276"/>
      </c:catAx>
      <c:valAx>
        <c:axId val="3838382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3459286"/>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085092605"/>
        <c:axId val="590988571"/>
      </c:lineChart>
      <c:catAx>
        <c:axId val="10850926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90988571"/>
      </c:catAx>
      <c:valAx>
        <c:axId val="5909885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5092605"/>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735719186"/>
        <c:axId val="1263965325"/>
      </c:lineChart>
      <c:catAx>
        <c:axId val="7357191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63965325"/>
      </c:catAx>
      <c:valAx>
        <c:axId val="12639653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5719186"/>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962431361"/>
        <c:axId val="527986522"/>
      </c:lineChart>
      <c:catAx>
        <c:axId val="96243136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527986522"/>
      </c:catAx>
      <c:valAx>
        <c:axId val="52798652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62431361"/>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572789389"/>
        <c:axId val="900201394"/>
      </c:lineChart>
      <c:catAx>
        <c:axId val="57278938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00201394"/>
      </c:catAx>
      <c:valAx>
        <c:axId val="9002013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2789389"/>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856604243"/>
        <c:axId val="953249197"/>
      </c:lineChart>
      <c:catAx>
        <c:axId val="8566042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53249197"/>
      </c:catAx>
      <c:valAx>
        <c:axId val="9532491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6604243"/>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575456068"/>
        <c:axId val="2108783379"/>
      </c:lineChart>
      <c:catAx>
        <c:axId val="57545606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08783379"/>
      </c:catAx>
      <c:valAx>
        <c:axId val="21087833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5456068"/>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2043254916"/>
        <c:axId val="1090048409"/>
      </c:scatterChart>
      <c:valAx>
        <c:axId val="204325491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0048409"/>
      </c:valAx>
      <c:valAx>
        <c:axId val="10900484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3254916"/>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456426408"/>
        <c:axId val="762661203"/>
      </c:scatterChart>
      <c:valAx>
        <c:axId val="4564264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62661203"/>
      </c:valAx>
      <c:valAx>
        <c:axId val="7626612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56426408"/>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947585851"/>
        <c:axId val="1899142913"/>
      </c:scatterChart>
      <c:valAx>
        <c:axId val="9475858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9142913"/>
      </c:valAx>
      <c:valAx>
        <c:axId val="18991429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7585851"/>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348364200"/>
        <c:axId val="1226923746"/>
      </c:lineChart>
      <c:catAx>
        <c:axId val="3483642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26923746"/>
      </c:catAx>
      <c:valAx>
        <c:axId val="1226923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8364200"/>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878684637"/>
        <c:axId val="407148549"/>
      </c:lineChart>
      <c:catAx>
        <c:axId val="187868463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07148549"/>
      </c:catAx>
      <c:valAx>
        <c:axId val="407148549"/>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8684637"/>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719490090"/>
        <c:axId val="1687282879"/>
      </c:lineChart>
      <c:catAx>
        <c:axId val="171949009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687282879"/>
      </c:catAx>
      <c:valAx>
        <c:axId val="168728287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9490090"/>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209801817"/>
        <c:axId val="1276388043"/>
      </c:scatterChart>
      <c:valAx>
        <c:axId val="2098018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6388043"/>
      </c:valAx>
      <c:valAx>
        <c:axId val="12763880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801817"/>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221734249"/>
        <c:axId val="604820027"/>
      </c:scatterChart>
      <c:valAx>
        <c:axId val="12217342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04820027"/>
      </c:valAx>
      <c:valAx>
        <c:axId val="604820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1734249"/>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720166832"/>
        <c:axId val="2118441422"/>
      </c:lineChart>
      <c:catAx>
        <c:axId val="17201668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18441422"/>
      </c:catAx>
      <c:valAx>
        <c:axId val="2118441422"/>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20166832"/>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736042408"/>
        <c:axId val="1130985062"/>
      </c:scatterChart>
      <c:valAx>
        <c:axId val="7360424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0985062"/>
      </c:valAx>
      <c:valAx>
        <c:axId val="11309850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6042408"/>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078064323"/>
        <c:axId val="711492854"/>
      </c:scatterChart>
      <c:valAx>
        <c:axId val="107806432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1492854"/>
      </c:valAx>
      <c:valAx>
        <c:axId val="7114928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78064323"/>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235918918"/>
        <c:axId val="802196204"/>
      </c:lineChart>
      <c:catAx>
        <c:axId val="2359189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802196204"/>
      </c:catAx>
      <c:valAx>
        <c:axId val="80219620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35918918"/>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946035605"/>
        <c:axId val="2040715234"/>
      </c:lineChart>
      <c:catAx>
        <c:axId val="9460356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040715234"/>
      </c:catAx>
      <c:valAx>
        <c:axId val="204071523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946035605"/>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582030791"/>
        <c:axId val="1560454698"/>
      </c:lineChart>
      <c:catAx>
        <c:axId val="158203079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560454698"/>
      </c:catAx>
      <c:valAx>
        <c:axId val="156045469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82030791"/>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602535288"/>
        <c:axId val="1528412086"/>
      </c:lineChart>
      <c:catAx>
        <c:axId val="6025352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528412086"/>
      </c:catAx>
      <c:valAx>
        <c:axId val="152841208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02535288"/>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045626733"/>
        <c:axId val="351855929"/>
      </c:scatterChart>
      <c:valAx>
        <c:axId val="1045626733"/>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51855929"/>
      </c:valAx>
      <c:valAx>
        <c:axId val="35185592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45626733"/>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56747082"/>
        <c:axId val="438693106"/>
      </c:scatterChart>
      <c:valAx>
        <c:axId val="15674708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38693106"/>
      </c:valAx>
      <c:valAx>
        <c:axId val="43869310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6747082"/>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624893539"/>
        <c:axId val="1144114946"/>
      </c:scatterChart>
      <c:valAx>
        <c:axId val="162489353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44114946"/>
      </c:valAx>
      <c:valAx>
        <c:axId val="114411494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24893539"/>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854950994"/>
        <c:axId val="1210623625"/>
      </c:scatterChart>
      <c:valAx>
        <c:axId val="18549509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0623625"/>
      </c:valAx>
      <c:valAx>
        <c:axId val="12106236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4950994"/>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315760426"/>
        <c:axId val="260550175"/>
      </c:scatterChart>
      <c:valAx>
        <c:axId val="13157604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0550175"/>
      </c:valAx>
      <c:valAx>
        <c:axId val="2605501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5760426"/>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257226374"/>
        <c:axId val="661486955"/>
      </c:lineChart>
      <c:catAx>
        <c:axId val="125722637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61486955"/>
      </c:catAx>
      <c:valAx>
        <c:axId val="6614869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7226374"/>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476270594"/>
        <c:axId val="1662515580"/>
      </c:scatterChart>
      <c:valAx>
        <c:axId val="4762705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2515580"/>
      </c:valAx>
      <c:valAx>
        <c:axId val="1662515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6270594"/>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705118821"/>
        <c:axId val="279545591"/>
      </c:scatterChart>
      <c:valAx>
        <c:axId val="7051188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9545591"/>
      </c:valAx>
      <c:valAx>
        <c:axId val="2795455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5118821"/>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501356401"/>
        <c:axId val="926955784"/>
      </c:lineChart>
      <c:catAx>
        <c:axId val="150135640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26955784"/>
      </c:catAx>
      <c:valAx>
        <c:axId val="9269557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1356401"/>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525223907"/>
        <c:axId val="839313277"/>
      </c:scatterChart>
      <c:valAx>
        <c:axId val="15252239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839313277"/>
      </c:valAx>
      <c:valAx>
        <c:axId val="839313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525223907"/>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961199951"/>
        <c:axId val="1732585264"/>
      </c:scatterChart>
      <c:valAx>
        <c:axId val="9611999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2585264"/>
      </c:valAx>
      <c:valAx>
        <c:axId val="17325852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61199951"/>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873000012"/>
        <c:axId val="671935259"/>
      </c:scatterChart>
      <c:valAx>
        <c:axId val="8730000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1935259"/>
      </c:valAx>
      <c:valAx>
        <c:axId val="671935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3000012"/>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330814329"/>
        <c:axId val="167789330"/>
      </c:scatterChart>
      <c:valAx>
        <c:axId val="133081432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789330"/>
      </c:valAx>
      <c:valAx>
        <c:axId val="1677893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0814329"/>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823550800"/>
        <c:axId val="706776301"/>
      </c:scatterChart>
      <c:valAx>
        <c:axId val="182355080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6776301"/>
      </c:valAx>
      <c:valAx>
        <c:axId val="7067763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3550800"/>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589446994"/>
        <c:axId val="1915871289"/>
      </c:scatterChart>
      <c:valAx>
        <c:axId val="5894469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5871289"/>
      </c:valAx>
      <c:valAx>
        <c:axId val="19158712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9446994"/>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1300904"/>
        <c:axId val="775081752"/>
      </c:scatterChart>
      <c:valAx>
        <c:axId val="113009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5081752"/>
      </c:valAx>
      <c:valAx>
        <c:axId val="7750817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00904"/>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015774562"/>
        <c:axId val="219468133"/>
      </c:scatterChart>
      <c:valAx>
        <c:axId val="10157745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9468133"/>
      </c:valAx>
      <c:valAx>
        <c:axId val="2194681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5774562"/>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1460713845"/>
        <c:axId val="1122876956"/>
      </c:scatterChart>
      <c:valAx>
        <c:axId val="14607138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2876956"/>
      </c:valAx>
      <c:valAx>
        <c:axId val="1122876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60713845"/>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521242938"/>
        <c:axId val="2088962313"/>
      </c:scatterChart>
      <c:valAx>
        <c:axId val="5212429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8962313"/>
      </c:valAx>
      <c:valAx>
        <c:axId val="20889623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21242938"/>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730877772"/>
        <c:axId val="865785252"/>
      </c:lineChart>
      <c:catAx>
        <c:axId val="173087777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65785252"/>
      </c:catAx>
      <c:valAx>
        <c:axId val="8657852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0877772"/>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340374888"/>
        <c:axId val="1859793034"/>
      </c:lineChart>
      <c:catAx>
        <c:axId val="3403748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59793034"/>
      </c:catAx>
      <c:valAx>
        <c:axId val="18597930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0374888"/>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503468086"/>
        <c:axId val="840056671"/>
      </c:lineChart>
      <c:catAx>
        <c:axId val="15034680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40056671"/>
      </c:catAx>
      <c:valAx>
        <c:axId val="8400566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3468086"/>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361294978"/>
        <c:axId val="200108020"/>
      </c:lineChart>
      <c:catAx>
        <c:axId val="136129497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0108020"/>
      </c:catAx>
      <c:valAx>
        <c:axId val="200108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1294978"/>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217589393"/>
        <c:axId val="1852919141"/>
      </c:scatterChart>
      <c:valAx>
        <c:axId val="121758939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2919141"/>
      </c:valAx>
      <c:valAx>
        <c:axId val="18529191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7589393"/>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563062115"/>
        <c:axId val="1365115637"/>
      </c:lineChart>
      <c:catAx>
        <c:axId val="56306211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65115637"/>
      </c:catAx>
      <c:valAx>
        <c:axId val="13651156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63062115"/>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772126139"/>
        <c:axId val="1345327273"/>
      </c:lineChart>
      <c:catAx>
        <c:axId val="177212613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345327273"/>
      </c:catAx>
      <c:valAx>
        <c:axId val="134532727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772126139"/>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1630613733"/>
        <c:axId val="1228364383"/>
      </c:lineChart>
      <c:catAx>
        <c:axId val="16306137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28364383"/>
      </c:catAx>
      <c:valAx>
        <c:axId val="12283643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0613733"/>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2077988508"/>
        <c:axId val="790172727"/>
      </c:scatterChart>
      <c:valAx>
        <c:axId val="20779885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0172727"/>
      </c:valAx>
      <c:valAx>
        <c:axId val="7901727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7988508"/>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647158379"/>
        <c:axId val="1164211167"/>
      </c:scatterChart>
      <c:valAx>
        <c:axId val="64715837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4211167"/>
      </c:valAx>
      <c:valAx>
        <c:axId val="11642111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47158379"/>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1780124053"/>
        <c:axId val="1585707849"/>
      </c:scatterChart>
      <c:valAx>
        <c:axId val="17801240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5707849"/>
      </c:valAx>
      <c:valAx>
        <c:axId val="15857078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80124053"/>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708409435"/>
        <c:axId val="544689933"/>
      </c:scatterChart>
      <c:valAx>
        <c:axId val="170840943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4689933"/>
      </c:valAx>
      <c:valAx>
        <c:axId val="5446899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8409435"/>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650537279"/>
        <c:axId val="1010681841"/>
      </c:scatterChart>
      <c:valAx>
        <c:axId val="165053727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0681841"/>
      </c:valAx>
      <c:valAx>
        <c:axId val="10106818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0537279"/>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958760090"/>
        <c:axId val="2072588542"/>
      </c:scatterChart>
      <c:valAx>
        <c:axId val="9587600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2588542"/>
      </c:valAx>
      <c:valAx>
        <c:axId val="2072588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8760090"/>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266256138"/>
        <c:axId val="956564540"/>
      </c:scatterChart>
      <c:valAx>
        <c:axId val="12662561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6564540"/>
      </c:valAx>
      <c:valAx>
        <c:axId val="9565645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6256138"/>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247697642"/>
        <c:axId val="1250356878"/>
      </c:scatterChart>
      <c:valAx>
        <c:axId val="12476976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0356878"/>
      </c:valAx>
      <c:valAx>
        <c:axId val="12503568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7697642"/>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243152558"/>
        <c:axId val="8001561"/>
      </c:scatterChart>
      <c:valAx>
        <c:axId val="2431525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001561"/>
      </c:valAx>
      <c:valAx>
        <c:axId val="80015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3152558"/>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861539403"/>
        <c:axId val="798281193"/>
      </c:lineChart>
      <c:catAx>
        <c:axId val="86153940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98281193"/>
      </c:catAx>
      <c:valAx>
        <c:axId val="7982811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1539403"/>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673623107"/>
        <c:axId val="1737653860"/>
      </c:lineChart>
      <c:catAx>
        <c:axId val="167362310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37653860"/>
      </c:catAx>
      <c:valAx>
        <c:axId val="17376538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3623107"/>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213918306"/>
        <c:axId val="1119147832"/>
      </c:lineChart>
      <c:catAx>
        <c:axId val="121391830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119147832"/>
      </c:catAx>
      <c:valAx>
        <c:axId val="111914783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213918306"/>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279270245"/>
        <c:axId val="1866446338"/>
      </c:scatterChart>
      <c:valAx>
        <c:axId val="12792702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6446338"/>
      </c:valAx>
      <c:valAx>
        <c:axId val="18664463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9270245"/>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1090626068"/>
        <c:axId val="726956093"/>
      </c:scatterChart>
      <c:valAx>
        <c:axId val="109062606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726956093"/>
      </c:valAx>
      <c:valAx>
        <c:axId val="72695609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090626068"/>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1496353416"/>
        <c:axId val="269784814"/>
      </c:scatterChart>
      <c:valAx>
        <c:axId val="149635341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69784814"/>
      </c:valAx>
      <c:valAx>
        <c:axId val="26978481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496353416"/>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20626.3114426699</v>
      </c>
      <c r="I3">
        <v>117.809160249719</v>
      </c>
      <c r="J3" s="41">
        <f t="shared" ref="J3:J13" si="1">I3/sum(I$3:I$13,I$15)</f>
        <v>0.1099919244</v>
      </c>
      <c r="K3" s="43"/>
      <c r="L3" s="32"/>
      <c r="M3" s="32"/>
      <c r="N3" s="32"/>
    </row>
    <row r="4" ht="15.75" customHeight="1">
      <c r="A4" s="38" t="s">
        <v>153</v>
      </c>
      <c r="B4" s="39">
        <v>0.1176</v>
      </c>
      <c r="C4" s="40">
        <v>0.181</v>
      </c>
      <c r="D4" s="41"/>
      <c r="E4" s="24"/>
      <c r="F4" s="24"/>
      <c r="G4" s="42" t="s">
        <v>153</v>
      </c>
      <c r="H4">
        <v>9008.58728651828</v>
      </c>
      <c r="I4">
        <v>74.9694633984051</v>
      </c>
      <c r="J4" s="41">
        <f t="shared" si="1"/>
        <v>0.06999485893</v>
      </c>
      <c r="K4" s="43"/>
      <c r="L4" s="32"/>
      <c r="M4" s="32"/>
      <c r="N4" s="32"/>
    </row>
    <row r="5" ht="15.75" customHeight="1">
      <c r="A5" s="44" t="s">
        <v>154</v>
      </c>
      <c r="B5" s="22" t="s">
        <v>155</v>
      </c>
      <c r="C5" s="45" t="s">
        <v>156</v>
      </c>
      <c r="D5" s="41"/>
      <c r="E5" s="24"/>
      <c r="F5" s="24"/>
      <c r="G5" s="46" t="s">
        <v>157</v>
      </c>
      <c r="H5">
        <v>24509.9899706677</v>
      </c>
      <c r="I5">
        <v>128.676443246751</v>
      </c>
      <c r="J5" s="41">
        <f t="shared" si="1"/>
        <v>0.120138108</v>
      </c>
      <c r="K5" s="43"/>
      <c r="L5" s="32"/>
      <c r="M5" s="32"/>
      <c r="N5" s="32"/>
    </row>
    <row r="6" ht="15.75" customHeight="1">
      <c r="A6" s="44" t="s">
        <v>158</v>
      </c>
      <c r="B6" s="47" t="s">
        <v>159</v>
      </c>
      <c r="C6" s="48" t="s">
        <v>159</v>
      </c>
      <c r="D6" s="41"/>
      <c r="E6" s="24"/>
      <c r="F6" s="24"/>
      <c r="G6" s="46" t="s">
        <v>158</v>
      </c>
      <c r="H6">
        <v>0.0</v>
      </c>
      <c r="I6">
        <v>0.0</v>
      </c>
      <c r="J6" s="41">
        <f t="shared" si="1"/>
        <v>0</v>
      </c>
      <c r="K6" s="43"/>
      <c r="L6" s="32"/>
      <c r="M6" s="32"/>
      <c r="N6" s="32"/>
    </row>
    <row r="7" ht="15.75" customHeight="1">
      <c r="A7" s="38" t="s">
        <v>160</v>
      </c>
      <c r="B7" s="39">
        <v>0.055</v>
      </c>
      <c r="C7" s="40">
        <v>0.07970868105778128</v>
      </c>
      <c r="D7" s="41"/>
      <c r="E7" s="24"/>
      <c r="F7" s="24"/>
      <c r="G7" s="42" t="s">
        <v>160</v>
      </c>
      <c r="H7">
        <v>0.0</v>
      </c>
      <c r="I7">
        <v>0.0</v>
      </c>
      <c r="J7" s="41">
        <f t="shared" si="1"/>
        <v>0</v>
      </c>
      <c r="K7" s="43"/>
      <c r="L7" s="32"/>
      <c r="M7" s="32"/>
      <c r="N7" s="32"/>
    </row>
    <row r="8" ht="15.75" customHeight="1">
      <c r="A8" s="44" t="s">
        <v>161</v>
      </c>
      <c r="B8" s="39">
        <v>0.1442</v>
      </c>
      <c r="C8" s="40">
        <v>0.026480274320664382</v>
      </c>
      <c r="D8" s="41"/>
      <c r="E8" s="24"/>
      <c r="F8" s="24"/>
      <c r="G8" s="46" t="s">
        <v>161</v>
      </c>
      <c r="H8">
        <v>334589.945637502</v>
      </c>
      <c r="I8">
        <v>535.426899711261</v>
      </c>
      <c r="J8" s="41">
        <f t="shared" si="1"/>
        <v>0.4998986069</v>
      </c>
      <c r="K8" s="43"/>
      <c r="L8" s="32"/>
      <c r="M8" s="32"/>
      <c r="N8" s="32"/>
    </row>
    <row r="9" ht="15.75" customHeight="1">
      <c r="A9" s="38" t="s">
        <v>162</v>
      </c>
      <c r="B9" s="39">
        <v>0.0824</v>
      </c>
      <c r="C9" s="40">
        <v>0.07728600020376007</v>
      </c>
      <c r="D9" s="41"/>
      <c r="E9" s="24"/>
      <c r="F9" s="24"/>
      <c r="G9" s="42" t="s">
        <v>162</v>
      </c>
      <c r="H9">
        <v>68570.1133518775</v>
      </c>
      <c r="I9">
        <v>214.189031317004</v>
      </c>
      <c r="J9" s="41">
        <f t="shared" si="1"/>
        <v>0.1999765018</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219739.887817539</v>
      </c>
      <c r="I14">
        <v>178.735595625198</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430.0</v>
      </c>
      <c r="I16">
        <v>0.0</v>
      </c>
      <c r="J16" s="32"/>
      <c r="K16" s="43"/>
      <c r="L16" s="32"/>
      <c r="M16" s="32"/>
      <c r="N16" s="32"/>
    </row>
    <row r="17" ht="15.75" customHeight="1">
      <c r="A17" s="32"/>
      <c r="B17" s="32"/>
      <c r="C17" s="32"/>
      <c r="D17" s="32"/>
      <c r="E17" s="32"/>
      <c r="F17" s="52"/>
      <c r="G17" s="57" t="s">
        <v>174</v>
      </c>
      <c r="H17">
        <v>280.0</v>
      </c>
      <c r="I17">
        <v>0.0</v>
      </c>
      <c r="J17" s="32"/>
      <c r="K17" s="43"/>
      <c r="L17" s="32"/>
      <c r="M17" s="32"/>
      <c r="N17" s="32"/>
    </row>
    <row r="18" ht="15.75" customHeight="1">
      <c r="A18" s="32"/>
      <c r="B18" s="32"/>
      <c r="C18" s="32"/>
      <c r="D18" s="32"/>
      <c r="E18" s="32"/>
      <c r="F18" s="32"/>
      <c r="G18" s="58" t="s">
        <v>175</v>
      </c>
      <c r="H18">
        <v>0.304402383075266</v>
      </c>
      <c r="I18">
        <v>0.0</v>
      </c>
      <c r="J18" s="32"/>
      <c r="K18" s="43"/>
      <c r="L18" s="32"/>
      <c r="M18" s="32"/>
      <c r="N18" s="32"/>
    </row>
    <row r="19" ht="15.75" customHeight="1">
      <c r="A19" s="24"/>
      <c r="B19" s="24"/>
      <c r="C19" s="24"/>
      <c r="D19" s="32"/>
      <c r="E19" s="32"/>
      <c r="F19" s="32"/>
      <c r="G19" s="58" t="s">
        <v>176</v>
      </c>
      <c r="H19">
        <v>0.514674880210748</v>
      </c>
      <c r="I19">
        <v>0.0</v>
      </c>
      <c r="J19" s="32"/>
      <c r="K19" s="43"/>
      <c r="L19" s="32"/>
      <c r="M19" s="32"/>
      <c r="N19" s="32"/>
    </row>
    <row r="20" ht="16.5" customHeight="1">
      <c r="A20" s="59"/>
      <c r="B20" s="60"/>
      <c r="C20" s="43"/>
      <c r="D20" s="32"/>
      <c r="E20" s="32"/>
      <c r="F20" s="32"/>
      <c r="G20" s="57" t="s">
        <v>177</v>
      </c>
      <c r="H20">
        <v>204639.233208627</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1.19241057241329</v>
      </c>
      <c r="I21">
        <v>0.0</v>
      </c>
      <c r="J21" s="43"/>
      <c r="K21" s="43"/>
      <c r="L21" s="43"/>
      <c r="M21" s="43"/>
      <c r="N21" s="43"/>
    </row>
    <row r="22" ht="15.75" customHeight="1">
      <c r="A22" s="59" t="s">
        <v>180</v>
      </c>
      <c r="B22" s="64">
        <f>'Inflation GDP Population'!U15</f>
        <v>0.01974797033</v>
      </c>
      <c r="C22" s="32"/>
      <c r="D22" s="32"/>
      <c r="E22" s="32"/>
      <c r="F22" s="32"/>
      <c r="G22" s="57" t="s">
        <v>181</v>
      </c>
      <c r="H22">
        <v>1.526404855</v>
      </c>
      <c r="I22">
        <v>0.0</v>
      </c>
      <c r="J22" s="32"/>
      <c r="K22" s="32"/>
      <c r="L22" s="32"/>
      <c r="M22" s="32"/>
      <c r="N22" s="32"/>
    </row>
    <row r="23" ht="15.75" customHeight="1">
      <c r="A23" s="65" t="s">
        <v>182</v>
      </c>
      <c r="B23" s="66" t="s">
        <v>183</v>
      </c>
      <c r="C23" s="32"/>
      <c r="D23" s="32"/>
      <c r="E23" s="32"/>
      <c r="F23" s="32"/>
      <c r="G23" s="57" t="s">
        <v>184</v>
      </c>
      <c r="H23">
        <v>42488.08608</v>
      </c>
      <c r="I23">
        <v>0.0</v>
      </c>
      <c r="J23" s="32"/>
      <c r="K23" s="32"/>
      <c r="L23" s="32"/>
      <c r="M23" s="32"/>
      <c r="N23" s="32"/>
    </row>
    <row r="24" ht="15.75" customHeight="1">
      <c r="A24" s="67" t="s">
        <v>152</v>
      </c>
      <c r="B24" s="68">
        <f t="shared" ref="B24:B26" si="2">if(H3&gt;0,I3*1000000/(H3*8760),0)</f>
        <v>0.6520086886</v>
      </c>
      <c r="C24" s="32"/>
      <c r="D24" s="32"/>
      <c r="E24" s="32"/>
      <c r="F24" s="32"/>
      <c r="G24" s="57" t="s">
        <v>185</v>
      </c>
      <c r="H24">
        <v>610.4905093</v>
      </c>
      <c r="I24">
        <v>0.0</v>
      </c>
      <c r="J24" s="32"/>
      <c r="K24" s="32"/>
      <c r="L24" s="32"/>
      <c r="M24" s="32"/>
      <c r="N24" s="32"/>
    </row>
    <row r="25" ht="15.75" customHeight="1">
      <c r="A25" s="67" t="s">
        <v>153</v>
      </c>
      <c r="B25" s="68">
        <f t="shared" si="2"/>
        <v>0.95</v>
      </c>
      <c r="C25" s="32"/>
      <c r="D25" s="32"/>
      <c r="E25" s="32"/>
      <c r="F25" s="32"/>
      <c r="G25" s="57" t="s">
        <v>186</v>
      </c>
      <c r="H25">
        <v>42488.08608</v>
      </c>
      <c r="I25">
        <v>0.0</v>
      </c>
      <c r="J25" s="32"/>
      <c r="K25" s="32"/>
      <c r="L25" s="32"/>
      <c r="M25" s="32"/>
      <c r="N25" s="32"/>
    </row>
    <row r="26" ht="15.75" customHeight="1">
      <c r="A26" s="69" t="s">
        <v>157</v>
      </c>
      <c r="B26" s="68">
        <f t="shared" si="2"/>
        <v>0.5993103919</v>
      </c>
      <c r="C26" s="32"/>
      <c r="D26" s="32"/>
      <c r="E26" s="32"/>
      <c r="F26" s="32"/>
      <c r="G26" s="57" t="s">
        <v>187</v>
      </c>
      <c r="H26">
        <v>610.4905093</v>
      </c>
      <c r="I26">
        <v>0.0</v>
      </c>
      <c r="J26" s="32"/>
      <c r="K26" s="32"/>
      <c r="L26" s="32"/>
      <c r="M26" s="32"/>
      <c r="N26" s="32"/>
    </row>
    <row r="27" ht="15.75" customHeight="1">
      <c r="A27" s="70" t="s">
        <v>158</v>
      </c>
      <c r="B27" s="68">
        <f>if(H6&gt;0, I6*1000000/(H6*8760), 0)</f>
        <v>0</v>
      </c>
      <c r="C27" s="32"/>
      <c r="D27" s="32"/>
      <c r="E27" s="32"/>
      <c r="F27" s="32"/>
      <c r="G27" s="32"/>
      <c r="J27" s="32"/>
      <c r="K27" s="32"/>
      <c r="L27" s="32"/>
      <c r="M27" s="32"/>
      <c r="N27" s="32"/>
    </row>
    <row r="28" ht="15.75" customHeight="1">
      <c r="A28" s="67" t="s">
        <v>160</v>
      </c>
      <c r="B28" s="68">
        <f>if(H7 &gt; 0, (I7*1000000/(H7*8760)), 0)</f>
        <v>0</v>
      </c>
      <c r="C28" s="32"/>
      <c r="D28" s="32"/>
      <c r="E28" s="32"/>
      <c r="F28" s="32"/>
      <c r="G28" s="32"/>
      <c r="J28" s="32"/>
      <c r="K28" s="32"/>
      <c r="L28" s="32"/>
      <c r="M28" s="32"/>
      <c r="N28" s="32"/>
    </row>
    <row r="29" ht="15.75" customHeight="1">
      <c r="A29" s="71" t="s">
        <v>161</v>
      </c>
      <c r="B29" s="68">
        <f>if(H8&gt;0, I8*1000000/(H8*8760), 0)</f>
        <v>0.1826767152</v>
      </c>
      <c r="C29" s="32"/>
      <c r="D29" s="32"/>
      <c r="E29" s="32"/>
      <c r="F29" s="32"/>
      <c r="G29" s="32"/>
      <c r="J29" s="32"/>
      <c r="K29" s="32"/>
      <c r="L29" s="32"/>
      <c r="M29" s="32"/>
      <c r="N29" s="32"/>
    </row>
    <row r="30" ht="15.75" customHeight="1">
      <c r="A30" s="67" t="s">
        <v>162</v>
      </c>
      <c r="B30" s="68">
        <f t="shared" ref="B30:B31" si="3">if(H9&gt;0,I9*1000000/(H9*8760),0)</f>
        <v>0.3565810448</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0.09285345055</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155412.1</v>
      </c>
      <c r="E2" s="82">
        <f>sum(Model!D8,Model!D426,,Model!D427,Model!D672,Model!D897,Model!D1122,Model!D1349,Model!D1574,Model!D1799*0,Model!D2024,Model!D2247,Model!D3534)</f>
        <v>161909</v>
      </c>
      <c r="F2" s="82">
        <f>sum(Model!E8,Model!E426,,Model!E427,Model!E672,Model!E897,Model!E1122,Model!E1349,Model!E1574,Model!E1799*0,Model!E2024,Model!E2247,Model!E3534)</f>
        <v>170574.1</v>
      </c>
      <c r="G2" s="82">
        <f>sum(Model!F8,Model!F426,,Model!F427,Model!F672,Model!F897,Model!F1122,Model!F1349,Model!F1574,Model!F1799*0,Model!F2024,Model!F2247,Model!F3534)</f>
        <v>178663.2</v>
      </c>
      <c r="H2" s="82">
        <f>sum(Model!G8,Model!G426,,Model!G427,Model!G672,Model!G897,Model!G1122,Model!G1349,Model!G1574,Model!G1799*0,Model!G2024,Model!G2247,Model!G3534)</f>
        <v>183575.6</v>
      </c>
      <c r="I2" s="82">
        <f>sum(Model!H8,Model!H426,,Model!H427,Model!H672,Model!H897,Model!H1122,Model!H1349,Model!H1574,Model!H1799*0,Model!H2024,Model!H2247,Model!H3534)</f>
        <v>183301.6</v>
      </c>
      <c r="J2" s="82">
        <f>sum(Model!I8,Model!I426,,Model!I427,Model!I672,Model!I897,Model!I1122,Model!I1349,Model!I1574,Model!I1799*0,Model!I2024,Model!I2247,Model!I3534)</f>
        <v>184299.8</v>
      </c>
      <c r="K2" s="82">
        <f>sum(Model!J8,Model!J426,,Model!J427,Model!J672,Model!J897,Model!J1122,Model!J1349,Model!J1574,Model!J1799*0,Model!J2024,Model!J2247,Model!J3534)</f>
        <v>184042.2</v>
      </c>
      <c r="L2" s="82">
        <f>sum(Model!K8,Model!K426,,Model!K427,Model!K672,Model!K897,Model!K1122,Model!K1349,Model!K1574,Model!K1799*0,Model!K2024,Model!K2247,Model!K3534)</f>
        <v>184728.2</v>
      </c>
      <c r="M2" s="82">
        <f>sum(Model!L8,Model!L426,,Model!L427,Model!L672,Model!L897,Model!L1122,Model!L1349,Model!L1574,Model!L1799*0,Model!L2024,Model!L2247,Model!L3534)</f>
        <v>185902.1</v>
      </c>
      <c r="N2" s="82">
        <f>sum(Model!M8,Model!M426,,Model!M427,Model!M672,Model!M897,Model!M1122,Model!M1349,Model!M1574,Model!M1799*0,Model!M2024,Model!M2247,Model!M3534)</f>
        <v>185834.1</v>
      </c>
      <c r="O2" s="82">
        <f>sum(Model!N8,Model!N426,,Model!N427,Model!N672,Model!N897,Model!N1122,Model!N1349,Model!N1574,Model!N1799*0,Model!N2024,Model!N2247,Model!N3534)</f>
        <v>188341</v>
      </c>
      <c r="P2" s="82">
        <f>sum(Model!O8,Model!O426,,Model!O427,Model!O672,Model!O897,Model!O1122,Model!O1349,Model!O1574,Model!O1799*0,Model!O2024,Model!O2247,Model!O3534)</f>
        <v>187699.9</v>
      </c>
      <c r="Q2" s="82">
        <f>sum(Model!P8,Model!P426,,Model!P427,Model!P672,Model!P897,Model!P1122,Model!P1349,Model!P1574,Model!P1799*0,Model!P2024,Model!P2247,Model!P3534)</f>
        <v>184963.6</v>
      </c>
      <c r="R2" s="82">
        <f>sum(Model!Q8,Model!Q426,,Model!Q427,Model!Q672,Model!Q897,Model!Q1122,Model!Q1349,Model!Q1574,Model!Q1799*0,Model!Q2024,Model!Q2247,Model!Q3534)</f>
        <v>184120.3</v>
      </c>
      <c r="S2" s="82">
        <f>sum(Model!R8,Model!R426,,Model!R427,Model!R672,Model!R897,Model!R1122,Model!R1349,Model!R1574,Model!R1799*0,Model!R2024,Model!R2247,Model!R3534)</f>
        <v>177797.9</v>
      </c>
      <c r="T2" s="82">
        <f>sum(Model!S8,Model!S426,,Model!S427,Model!S672,Model!S897,Model!S1122,Model!S1349,Model!S1574,Model!S1799*0,Model!S2024,Model!S2247,Model!S3534)</f>
        <v>181487.1</v>
      </c>
      <c r="U2" s="82">
        <f>sum(Model!T8,Model!T426,,Model!T427,Model!T672,Model!T897,Model!T1122,Model!T1349,Model!T1574,Model!T1799*0,Model!T2024,Model!T2247,Model!T3534)</f>
        <v>182881.7</v>
      </c>
      <c r="V2" s="82">
        <f>sum(Model!U8,Model!U426,,Model!U427,Model!U672,Model!U897,Model!U1122,Model!U1349,Model!U1574,Model!U1799*0,Model!U2024,Model!U2247,Model!U3534)</f>
        <v>190552.1</v>
      </c>
      <c r="W2" s="82">
        <f>sum(Model!V8,Model!V426,,Model!V427,Model!V672,Model!V897,Model!V1122,Model!V1349,Model!V1574,Model!V1799*0,Model!V2024,Model!V2247,Model!V3534)</f>
        <v>190859.8</v>
      </c>
      <c r="X2" s="82">
        <f>sum(Model!W8,Model!W426,,Model!W427,Model!W672,Model!W897,Model!W1122,Model!W1349,Model!W1574,Model!W1799*0,Model!W2024,Model!W2247,Model!W3534)</f>
        <v>190859.8</v>
      </c>
      <c r="Y2" s="82">
        <f>sum(Model!X8,Model!X426,,Model!X427,Model!X672,Model!X897,Model!X1122,Model!X1349,Model!X1574,Model!X1799*0,Model!X2024,Model!X2247,Model!X3534)</f>
        <v>199741.3049</v>
      </c>
      <c r="Z2" s="82">
        <f>sum(Model!Y8,Model!Y426,,Model!Y427,Model!Y672,Model!Y897,Model!Y1122,Model!Y1349,Model!Y1574,Model!Y1799*0,Model!Y2024,Model!Y2247,Model!Y3534)</f>
        <v>208622.8098</v>
      </c>
      <c r="AA2" s="82">
        <f>sum(Model!Z8,Model!Z426,,Model!Z427,Model!Z672,Model!Z897,Model!Z1122,Model!Z1349,Model!Z1574,Model!Z1799*0,Model!Z2024,Model!Z2247,Model!Z3534)</f>
        <v>217504.3148</v>
      </c>
      <c r="AB2" s="82">
        <f>sum(Model!AA8,Model!AA426,,Model!AA427,Model!AA672,Model!AA897,Model!AA1122,Model!AA1349,Model!AA1574,Model!AA1799*0,Model!AA2024,Model!AA2247,Model!AA3534)</f>
        <v>226385.8197</v>
      </c>
      <c r="AC2" s="82">
        <f>sum(Model!AB8,Model!AB426,,Model!AB427,Model!AB672,Model!AB897,Model!AB1122,Model!AB1349,Model!AB1574,Model!AB1799*0,Model!AB2024,Model!AB2247,Model!AB3534)</f>
        <v>235267.3246</v>
      </c>
      <c r="AD2" s="82">
        <f>sum(Model!AC8,Model!AC426,,Model!AC427,Model!AC672,Model!AC897,Model!AC1122,Model!AC1349,Model!AC1574,Model!AC1799*0,Model!AC2024,Model!AC2247,Model!AC3534)</f>
        <v>244148.8295</v>
      </c>
      <c r="AE2" s="82">
        <f>sum(Model!AD8,Model!AD426,,Model!AD427,Model!AD672,Model!AD897,Model!AD1122,Model!AD1349,Model!AD1574,Model!AD1799*0,Model!AD2024,Model!AD2247,Model!AD3534)</f>
        <v>253030.3345</v>
      </c>
      <c r="AF2" s="82">
        <f>sum(Model!AE8,Model!AE426,,Model!AE427,Model!AE672,Model!AE897,Model!AE1122,Model!AE1349,Model!AE1574,Model!AE1799*0,Model!AE2024,Model!AE2247,Model!AE3534)</f>
        <v>261911.8394</v>
      </c>
      <c r="AG2" s="82">
        <f>sum(Model!AF8,Model!AF426,,Model!AF427,Model!AF672,Model!AF897,Model!AF1122,Model!AF1349,Model!AF1574,Model!AF1799*0,Model!AF2024,Model!AF2247,Model!AF3534)</f>
        <v>270793.3443</v>
      </c>
      <c r="AH2" s="82">
        <f>sum(Model!AG8,Model!AG426,,Model!AG427,Model!AG672,Model!AG897,Model!AG1122,Model!AG1349,Model!AG1574,Model!AG1799*0,Model!AG2024,Model!AG2247,Model!AG3534)</f>
        <v>279674.8492</v>
      </c>
      <c r="AI2" s="82">
        <f>sum(Model!AH8,Model!AH426,,Model!AH427,Model!AH672,Model!AH897,Model!AH1122,Model!AH1349,Model!AH1574,Model!AH1799*0,Model!AH2024,Model!AH2247,Model!AH3534)</f>
        <v>288556.3542</v>
      </c>
      <c r="AJ2" s="82">
        <f>sum(Model!AI8,Model!AI426,,Model!AI427,Model!AI672,Model!AI897,Model!AI1122,Model!AI1349,Model!AI1574,Model!AI1799*0,Model!AI2024,Model!AI2247,Model!AI3534)</f>
        <v>297437.8591</v>
      </c>
      <c r="AK2" s="82">
        <f>sum(Model!AJ8,Model!AJ426,,Model!AJ427,Model!AJ672,Model!AJ897,Model!AJ1122,Model!AJ1349,Model!AJ1574,Model!AJ1799*0,Model!AJ2024,Model!AJ2247,Model!AJ3534)</f>
        <v>306319.364</v>
      </c>
      <c r="AL2" s="82">
        <f>sum(Model!AK8,Model!AK426,,Model!AK427,Model!AK672,Model!AK897,Model!AK1122,Model!AK1349,Model!AK1574,Model!AK1799*0,Model!AK2024,Model!AK2247,Model!AK3534)</f>
        <v>315200.8689</v>
      </c>
      <c r="AM2" s="82">
        <f>sum(Model!AL8,Model!AL426,,Model!AL427,Model!AL672,Model!AL897,Model!AL1122,Model!AL1349,Model!AL1574,Model!AL1799*0,Model!AL2024,Model!AL2247,Model!AL3534)</f>
        <v>324082.3738</v>
      </c>
      <c r="AN2" s="82">
        <f>sum(Model!AM8,Model!AM426,,Model!AM427,Model!AM672,Model!AM897,Model!AM1122,Model!AM1349,Model!AM1574,Model!AM1799*0,Model!AM2024,Model!AM2247,Model!AM3534)</f>
        <v>332963.8788</v>
      </c>
      <c r="AO2" s="82">
        <f>sum(Model!AN8,Model!AN426,,Model!AN427,Model!AN672,Model!AN897,Model!AN1122,Model!AN1349,Model!AN1574,Model!AN1799*0,Model!AN2024,Model!AN2247,Model!AN3534)</f>
        <v>341845.3837</v>
      </c>
      <c r="AP2" s="82">
        <f>sum(Model!AO8,Model!AO426,,Model!AO427,Model!AO672,Model!AO897,Model!AO1122,Model!AO1349,Model!AO1574,Model!AO1799*0,Model!AO2024,Model!AO2247,Model!AO3534)</f>
        <v>350726.8886</v>
      </c>
      <c r="AQ2" s="82">
        <f>sum(Model!AP8,Model!AP426,,Model!AP427,Model!AP672,Model!AP897,Model!AP1122,Model!AP1349,Model!AP1574,Model!AP1799*0,Model!AP2024,Model!AP2247,Model!AP3534)</f>
        <v>359608.3935</v>
      </c>
      <c r="AR2" s="82">
        <f>sum(Model!AQ8,Model!AQ426,,Model!AQ427,Model!AQ672,Model!AQ897,Model!AQ1122,Model!AQ1349,Model!AQ1574,Model!AQ1799*0,Model!AQ2024,Model!AQ2247,Model!AQ3534)</f>
        <v>368489.8985</v>
      </c>
      <c r="AS2" s="82">
        <f>sum(Model!AR8,Model!AR426,,Model!AR427,Model!AR672,Model!AR897,Model!AR1122,Model!AR1349,Model!AR1574,Model!AR1799*0,Model!AR2024,Model!AR2247,Model!AR3534)</f>
        <v>377371.4034</v>
      </c>
      <c r="AT2" s="82">
        <f>sum(Model!AS8,Model!AS426,,Model!AS427,Model!AS672,Model!AS897,Model!AS1122,Model!AS1349,Model!AS1574,Model!AS1799*0,Model!AS2024,Model!AS2247,Model!AS3534)</f>
        <v>386252.9083</v>
      </c>
      <c r="AU2" s="82">
        <f>sum(Model!AT8,Model!AT426,,Model!AT427,Model!AT672,Model!AT897,Model!AT1122,Model!AT1349,Model!AT1574,Model!AT1799*0,Model!AT2024,Model!AT2247,Model!AT3534)</f>
        <v>395134.4132</v>
      </c>
      <c r="AV2" s="82">
        <f>sum(Model!AU8,Model!AU426,,Model!AU427,Model!AU672,Model!AU897,Model!AU1122,Model!AU1349,Model!AU1574,Model!AU1799*0,Model!AU2024,Model!AU2247,Model!AU3534)</f>
        <v>404015.9182</v>
      </c>
      <c r="AW2" s="82">
        <f>sum(Model!AV8,Model!AV426,,Model!AV427,Model!AV672,Model!AV897,Model!AV1122,Model!AV1349,Model!AV1574,Model!AV1799*0,Model!AV2024,Model!AV2247,Model!AV3534)</f>
        <v>412897.4231</v>
      </c>
      <c r="AX2" s="82">
        <f>sum(Model!AW8,Model!AW426,,Model!AW427,Model!AW672,Model!AW897,Model!AW1122,Model!AW1349,Model!AW1574,Model!AW1799*0,Model!AW2024,Model!AW2247,Model!AW3534)</f>
        <v>421778.928</v>
      </c>
      <c r="AY2" s="82">
        <f>sum(Model!AX8,Model!AX426,,Model!AX427,Model!AX672,Model!AX897,Model!AX1122,Model!AX1349,Model!AX1574,Model!AX1799*0,Model!AX2024,Model!AX2247,Model!AX3534)</f>
        <v>430660.4329</v>
      </c>
      <c r="AZ2" s="82">
        <f>sum(Model!AY8,Model!AY426,,Model!AY427,Model!AY672,Model!AY897,Model!AY1122,Model!AY1349,Model!AY1574,Model!AY1799*0,Model!AY2024,Model!AY2247,Model!AY3534)</f>
        <v>439541.9378</v>
      </c>
      <c r="BA2" s="82">
        <f>sum(Model!AZ8,Model!AZ426,,Model!AZ427,Model!AZ672,Model!AZ897,Model!AZ1122,Model!AZ1349,Model!AZ1574,Model!AZ1799*0,Model!AZ2024,Model!AZ2247,Model!AZ3534)</f>
        <v>448423.4428</v>
      </c>
      <c r="BB2" s="82">
        <f>sum(Model!BA8,Model!BA426,,Model!BA427,Model!BA672,Model!BA897,Model!BA1122,Model!BA1349,Model!BA1574,Model!BA1799*0,Model!BA2024,Model!BA2247,Model!BA3534)</f>
        <v>457304.9477</v>
      </c>
      <c r="BC2" s="83"/>
      <c r="BD2" s="83"/>
      <c r="BE2" s="83"/>
      <c r="BF2" s="83"/>
      <c r="BG2" s="83"/>
      <c r="BH2" s="83"/>
      <c r="BI2" s="83"/>
      <c r="BJ2" s="83"/>
      <c r="BK2" s="83"/>
      <c r="BL2" s="83"/>
      <c r="BM2" s="83"/>
      <c r="BN2" s="83"/>
      <c r="BO2" s="83"/>
      <c r="BP2" s="83"/>
    </row>
    <row r="3">
      <c r="A3" s="79" t="s">
        <v>194</v>
      </c>
      <c r="B3" s="80" t="s">
        <v>192</v>
      </c>
      <c r="C3" s="81" t="s">
        <v>195</v>
      </c>
      <c r="D3" s="82">
        <f>Model!C8</f>
        <v>85662.5</v>
      </c>
      <c r="E3" s="82">
        <f>Model!D8</f>
        <v>85662.5</v>
      </c>
      <c r="F3" s="82">
        <f>Model!E8</f>
        <v>84947</v>
      </c>
      <c r="G3" s="82">
        <f>Model!F8</f>
        <v>84480.8</v>
      </c>
      <c r="H3" s="82">
        <f>Model!G8</f>
        <v>85065.8</v>
      </c>
      <c r="I3" s="82">
        <f>Model!H8</f>
        <v>85111.2</v>
      </c>
      <c r="J3" s="82">
        <f>Model!I8</f>
        <v>85111.2</v>
      </c>
      <c r="K3" s="82">
        <f>Model!J8</f>
        <v>84734</v>
      </c>
      <c r="L3" s="82">
        <f>Model!K8</f>
        <v>84631</v>
      </c>
      <c r="M3" s="82">
        <f>Model!L8</f>
        <v>84950.4</v>
      </c>
      <c r="N3" s="82">
        <f>Model!M8</f>
        <v>84428.6</v>
      </c>
      <c r="O3" s="82">
        <f>Model!N8</f>
        <v>85529</v>
      </c>
      <c r="P3" s="82">
        <f>Model!O8</f>
        <v>82193.6</v>
      </c>
      <c r="Q3" s="82">
        <f>Model!P8</f>
        <v>79082.6</v>
      </c>
      <c r="R3" s="82">
        <f>Model!Q8</f>
        <v>76778.1</v>
      </c>
      <c r="S3" s="82">
        <f>Model!R8</f>
        <v>69491.3</v>
      </c>
      <c r="T3" s="82">
        <f>Model!S8</f>
        <v>69237.4</v>
      </c>
      <c r="U3" s="82">
        <f>Model!T8</f>
        <v>66127.2</v>
      </c>
      <c r="V3" s="82">
        <f>Model!U8</f>
        <v>63177.2</v>
      </c>
      <c r="W3" s="82">
        <f>Model!V8</f>
        <v>63177.2</v>
      </c>
      <c r="X3" s="82">
        <f>Model!W8</f>
        <v>63177.2</v>
      </c>
      <c r="Y3" s="82">
        <f>Model!X8</f>
        <v>61758.83705</v>
      </c>
      <c r="Z3" s="82">
        <f>Model!Y8</f>
        <v>60340.4741</v>
      </c>
      <c r="AA3" s="82">
        <f>Model!Z8</f>
        <v>58922.11114</v>
      </c>
      <c r="AB3" s="82">
        <f>Model!AA8</f>
        <v>57503.74819</v>
      </c>
      <c r="AC3" s="82">
        <f>Model!AB8</f>
        <v>56085.38524</v>
      </c>
      <c r="AD3" s="82">
        <f>Model!AC8</f>
        <v>54667.02229</v>
      </c>
      <c r="AE3" s="82">
        <f>Model!AD8</f>
        <v>53248.65934</v>
      </c>
      <c r="AF3" s="82">
        <f>Model!AE8</f>
        <v>51830.29638</v>
      </c>
      <c r="AG3" s="82">
        <f>Model!AF8</f>
        <v>50411.93343</v>
      </c>
      <c r="AH3" s="82">
        <f>Model!AG8</f>
        <v>48993.57048</v>
      </c>
      <c r="AI3" s="82">
        <f>Model!AH8</f>
        <v>47575.20753</v>
      </c>
      <c r="AJ3" s="82">
        <f>Model!AI8</f>
        <v>46156.84458</v>
      </c>
      <c r="AK3" s="82">
        <f>Model!AJ8</f>
        <v>44738.48163</v>
      </c>
      <c r="AL3" s="82">
        <f>Model!AK8</f>
        <v>43320.11867</v>
      </c>
      <c r="AM3" s="82">
        <f>Model!AL8</f>
        <v>41901.75572</v>
      </c>
      <c r="AN3" s="82">
        <f>Model!AM8</f>
        <v>40483.39277</v>
      </c>
      <c r="AO3" s="82">
        <f>Model!AN8</f>
        <v>39065.02982</v>
      </c>
      <c r="AP3" s="82">
        <f>Model!AO8</f>
        <v>37646.66687</v>
      </c>
      <c r="AQ3" s="82">
        <f>Model!AP8</f>
        <v>36228.30391</v>
      </c>
      <c r="AR3" s="82">
        <f>Model!AQ8</f>
        <v>34809.94096</v>
      </c>
      <c r="AS3" s="82">
        <f>Model!AR8</f>
        <v>33391.57801</v>
      </c>
      <c r="AT3" s="82">
        <f>Model!AS8</f>
        <v>31973.21506</v>
      </c>
      <c r="AU3" s="82">
        <f>Model!AT8</f>
        <v>30554.85211</v>
      </c>
      <c r="AV3" s="82">
        <f>Model!AU8</f>
        <v>29136.48915</v>
      </c>
      <c r="AW3" s="82">
        <f>Model!AV8</f>
        <v>27718.1262</v>
      </c>
      <c r="AX3" s="82">
        <f>Model!AW8</f>
        <v>26299.76325</v>
      </c>
      <c r="AY3" s="82">
        <f>Model!AX8</f>
        <v>24881.4003</v>
      </c>
      <c r="AZ3" s="82">
        <f>Model!AY8</f>
        <v>23463.03735</v>
      </c>
      <c r="BA3" s="82">
        <f>Model!AZ8</f>
        <v>22044.67439</v>
      </c>
      <c r="BB3" s="82">
        <f>Model!BA8</f>
        <v>20626.31144</v>
      </c>
      <c r="BC3" s="82"/>
      <c r="BD3" s="83"/>
      <c r="BE3" s="83"/>
      <c r="BF3" s="83"/>
      <c r="BG3" s="83"/>
      <c r="BH3" s="83"/>
      <c r="BI3" s="83"/>
      <c r="BJ3" s="83"/>
      <c r="BK3" s="83"/>
      <c r="BL3" s="83"/>
      <c r="BM3" s="83"/>
      <c r="BN3" s="83"/>
      <c r="BO3" s="83"/>
      <c r="BP3" s="83"/>
    </row>
    <row r="4">
      <c r="A4" s="79" t="s">
        <v>196</v>
      </c>
      <c r="B4" s="80" t="s">
        <v>192</v>
      </c>
      <c r="C4" s="81" t="s">
        <v>197</v>
      </c>
      <c r="D4" s="82">
        <f>Model!C426</f>
        <v>7491.5</v>
      </c>
      <c r="E4" s="82">
        <f>Model!D426</f>
        <v>8777.2</v>
      </c>
      <c r="F4" s="82">
        <f>Model!E426</f>
        <v>13069.3</v>
      </c>
      <c r="G4" s="82">
        <f>Model!F426</f>
        <v>18903.8</v>
      </c>
      <c r="H4" s="82">
        <f>Model!G426</f>
        <v>22480.2</v>
      </c>
      <c r="I4" s="82">
        <f>Model!H426</f>
        <v>22480.2</v>
      </c>
      <c r="J4" s="82">
        <f>Model!I426</f>
        <v>23835.8</v>
      </c>
      <c r="K4" s="82">
        <f>Model!J426</f>
        <v>23835.8</v>
      </c>
      <c r="L4" s="82">
        <f>Model!K426</f>
        <v>23835.8</v>
      </c>
      <c r="M4" s="82">
        <f>Model!L426</f>
        <v>23835.8</v>
      </c>
      <c r="N4" s="82">
        <f>Model!M426</f>
        <v>23835.8</v>
      </c>
      <c r="O4" s="82">
        <f>Model!N426</f>
        <v>25050.8</v>
      </c>
      <c r="P4" s="82">
        <f>Model!O426</f>
        <v>26468.6</v>
      </c>
      <c r="Q4" s="82">
        <f>Model!P426</f>
        <v>26468.6</v>
      </c>
      <c r="R4" s="82">
        <f>Model!Q426</f>
        <v>28719.9</v>
      </c>
      <c r="S4" s="82">
        <f>Model!R426</f>
        <v>31395.8</v>
      </c>
      <c r="T4" s="82">
        <f>Model!S426</f>
        <v>34634.8</v>
      </c>
      <c r="U4" s="82">
        <f>Model!T426</f>
        <v>39245.1</v>
      </c>
      <c r="V4" s="82">
        <f>Model!U426</f>
        <v>49937.8</v>
      </c>
      <c r="W4" s="82">
        <f>Model!V426</f>
        <v>49937.8</v>
      </c>
      <c r="X4" s="82">
        <f>Model!W426</f>
        <v>49937.8</v>
      </c>
      <c r="Y4" s="82">
        <f>Model!X426</f>
        <v>49090.20633</v>
      </c>
      <c r="Z4" s="82">
        <f>Model!Y426</f>
        <v>48242.61266</v>
      </c>
      <c r="AA4" s="82">
        <f>Model!Z426</f>
        <v>47395.019</v>
      </c>
      <c r="AB4" s="82">
        <f>Model!AA426</f>
        <v>46547.42533</v>
      </c>
      <c r="AC4" s="82">
        <f>Model!AB426</f>
        <v>45699.83166</v>
      </c>
      <c r="AD4" s="82">
        <f>Model!AC426</f>
        <v>44852.23799</v>
      </c>
      <c r="AE4" s="82">
        <f>Model!AD426</f>
        <v>44004.64433</v>
      </c>
      <c r="AF4" s="82">
        <f>Model!AE426</f>
        <v>43157.05066</v>
      </c>
      <c r="AG4" s="82">
        <f>Model!AF426</f>
        <v>42309.45699</v>
      </c>
      <c r="AH4" s="82">
        <f>Model!AG426</f>
        <v>41461.86332</v>
      </c>
      <c r="AI4" s="82">
        <f>Model!AH426</f>
        <v>40614.26966</v>
      </c>
      <c r="AJ4" s="82">
        <f>Model!AI426</f>
        <v>39766.67599</v>
      </c>
      <c r="AK4" s="82">
        <f>Model!AJ426</f>
        <v>38919.08232</v>
      </c>
      <c r="AL4" s="82">
        <f>Model!AK426</f>
        <v>38071.48865</v>
      </c>
      <c r="AM4" s="82">
        <f>Model!AL426</f>
        <v>37223.89499</v>
      </c>
      <c r="AN4" s="82">
        <f>Model!AM426</f>
        <v>36376.30132</v>
      </c>
      <c r="AO4" s="82">
        <f>Model!AN426</f>
        <v>35528.70765</v>
      </c>
      <c r="AP4" s="82">
        <f>Model!AO426</f>
        <v>34681.11398</v>
      </c>
      <c r="AQ4" s="82">
        <f>Model!AP426</f>
        <v>33833.52031</v>
      </c>
      <c r="AR4" s="82">
        <f>Model!AQ426</f>
        <v>32985.92665</v>
      </c>
      <c r="AS4" s="82">
        <f>Model!AR426</f>
        <v>32138.33298</v>
      </c>
      <c r="AT4" s="82">
        <f>Model!AS426</f>
        <v>31290.73931</v>
      </c>
      <c r="AU4" s="82">
        <f>Model!AT426</f>
        <v>30443.14564</v>
      </c>
      <c r="AV4" s="82">
        <f>Model!AU426</f>
        <v>29595.55198</v>
      </c>
      <c r="AW4" s="82">
        <f>Model!AV426</f>
        <v>28747.95831</v>
      </c>
      <c r="AX4" s="82">
        <f>Model!AW426</f>
        <v>27900.36464</v>
      </c>
      <c r="AY4" s="82">
        <f>Model!AX426</f>
        <v>27052.77097</v>
      </c>
      <c r="AZ4" s="82">
        <f>Model!AY426</f>
        <v>26205.17731</v>
      </c>
      <c r="BA4" s="82">
        <f>Model!AZ426</f>
        <v>25357.58364</v>
      </c>
      <c r="BB4" s="82">
        <f>Model!BA426</f>
        <v>24509.98997</v>
      </c>
      <c r="BC4" s="83"/>
      <c r="BD4" s="83"/>
      <c r="BE4" s="83"/>
      <c r="BF4" s="83"/>
      <c r="BG4" s="83"/>
      <c r="BH4" s="83"/>
      <c r="BI4" s="83"/>
      <c r="BJ4" s="83"/>
      <c r="BK4" s="83"/>
      <c r="BL4" s="83"/>
      <c r="BM4" s="83"/>
      <c r="BN4" s="83"/>
      <c r="BO4" s="83"/>
      <c r="BP4" s="83"/>
    </row>
    <row r="5">
      <c r="A5" s="79" t="s">
        <v>198</v>
      </c>
      <c r="B5" s="80" t="s">
        <v>192</v>
      </c>
      <c r="C5" s="81" t="s">
        <v>199</v>
      </c>
      <c r="D5" s="82">
        <f>Model!C427</f>
        <v>23228.9</v>
      </c>
      <c r="E5" s="82">
        <f>Model!D427</f>
        <v>27923.3</v>
      </c>
      <c r="F5" s="82">
        <f>Model!E427</f>
        <v>33126.1</v>
      </c>
      <c r="G5" s="82">
        <f>Model!F427</f>
        <v>35825.4</v>
      </c>
      <c r="H5" s="82">
        <f>Model!G427</f>
        <v>37071.1</v>
      </c>
      <c r="I5" s="82">
        <f>Model!H427</f>
        <v>37249.6</v>
      </c>
      <c r="J5" s="82">
        <f>Model!I427</f>
        <v>37186.1</v>
      </c>
      <c r="K5" s="82">
        <f>Model!J427</f>
        <v>37197.7</v>
      </c>
      <c r="L5" s="82">
        <f>Model!K427</f>
        <v>37620</v>
      </c>
      <c r="M5" s="82">
        <f>Model!L427</f>
        <v>38001</v>
      </c>
      <c r="N5" s="82">
        <f>Model!M427</f>
        <v>38333.1</v>
      </c>
      <c r="O5" s="82">
        <f>Model!N427</f>
        <v>37942.3</v>
      </c>
      <c r="P5" s="82">
        <f>Model!O427</f>
        <v>38650.7</v>
      </c>
      <c r="Q5" s="82">
        <f>Model!P427</f>
        <v>38697.8</v>
      </c>
      <c r="R5" s="82">
        <f>Model!Q427</f>
        <v>38385.2</v>
      </c>
      <c r="S5" s="82">
        <f>Model!R427</f>
        <v>37366.8</v>
      </c>
      <c r="T5" s="82">
        <f>Model!S427</f>
        <v>37324.8</v>
      </c>
      <c r="U5" s="82">
        <f>Model!T427</f>
        <v>36685.2</v>
      </c>
      <c r="V5" s="82">
        <f>Model!U427</f>
        <v>36863.4</v>
      </c>
      <c r="W5" s="82">
        <f>Model!V427</f>
        <v>36863.4</v>
      </c>
      <c r="X5" s="82">
        <f>Model!W427</f>
        <v>36863.4</v>
      </c>
      <c r="Y5" s="82">
        <f>Model!X427</f>
        <v>35634.62</v>
      </c>
      <c r="Z5" s="82">
        <f>Model!Y427</f>
        <v>34405.84</v>
      </c>
      <c r="AA5" s="82">
        <f>Model!Z427</f>
        <v>33177.06</v>
      </c>
      <c r="AB5" s="82">
        <f>Model!AA427</f>
        <v>31948.28</v>
      </c>
      <c r="AC5" s="82">
        <f>Model!AB427</f>
        <v>30719.5</v>
      </c>
      <c r="AD5" s="82">
        <f>Model!AC427</f>
        <v>29490.72</v>
      </c>
      <c r="AE5" s="82">
        <f>Model!AD427</f>
        <v>28261.94</v>
      </c>
      <c r="AF5" s="82">
        <f>Model!AE427</f>
        <v>27033.16</v>
      </c>
      <c r="AG5" s="82">
        <f>Model!AF427</f>
        <v>25804.38</v>
      </c>
      <c r="AH5" s="82">
        <f>Model!AG427</f>
        <v>24575.6</v>
      </c>
      <c r="AI5" s="82">
        <f>Model!AH427</f>
        <v>23346.82</v>
      </c>
      <c r="AJ5" s="82">
        <f>Model!AI427</f>
        <v>22118.04</v>
      </c>
      <c r="AK5" s="82">
        <f>Model!AJ427</f>
        <v>20889.26</v>
      </c>
      <c r="AL5" s="82">
        <f>Model!AK427</f>
        <v>19660.48</v>
      </c>
      <c r="AM5" s="82">
        <f>Model!AL427</f>
        <v>18431.7</v>
      </c>
      <c r="AN5" s="82">
        <f>Model!AM427</f>
        <v>17202.92</v>
      </c>
      <c r="AO5" s="82">
        <f>Model!AN427</f>
        <v>15974.14</v>
      </c>
      <c r="AP5" s="82">
        <f>Model!AO427</f>
        <v>14745.36</v>
      </c>
      <c r="AQ5" s="82">
        <f>Model!AP427</f>
        <v>13516.58</v>
      </c>
      <c r="AR5" s="82">
        <f>Model!AQ427</f>
        <v>12287.8</v>
      </c>
      <c r="AS5" s="82">
        <f>Model!AR427</f>
        <v>11059.02</v>
      </c>
      <c r="AT5" s="82">
        <f>Model!AS427</f>
        <v>9830.24</v>
      </c>
      <c r="AU5" s="82">
        <f>Model!AT427</f>
        <v>8601.46</v>
      </c>
      <c r="AV5" s="82">
        <f>Model!AU427</f>
        <v>7372.68</v>
      </c>
      <c r="AW5" s="82">
        <f>Model!AV427</f>
        <v>6143.9</v>
      </c>
      <c r="AX5" s="82">
        <f>Model!AW427</f>
        <v>4915.12</v>
      </c>
      <c r="AY5" s="82">
        <f>Model!AX427</f>
        <v>3686.34</v>
      </c>
      <c r="AZ5" s="82">
        <f>Model!AY427</f>
        <v>2457.56</v>
      </c>
      <c r="BA5" s="82">
        <f>Model!AZ427</f>
        <v>1228.78</v>
      </c>
      <c r="BB5" s="82">
        <f>Model!BA427</f>
        <v>0</v>
      </c>
      <c r="BC5" s="83"/>
      <c r="BD5" s="83"/>
      <c r="BE5" s="83"/>
      <c r="BF5" s="83"/>
      <c r="BG5" s="83"/>
      <c r="BH5" s="83"/>
      <c r="BI5" s="83"/>
      <c r="BJ5" s="83"/>
      <c r="BK5" s="83"/>
      <c r="BL5" s="83"/>
      <c r="BM5" s="83"/>
      <c r="BN5" s="83"/>
      <c r="BO5" s="83"/>
      <c r="BP5" s="83"/>
    </row>
    <row r="6">
      <c r="A6" s="79" t="s">
        <v>200</v>
      </c>
      <c r="B6" s="80" t="s">
        <v>192</v>
      </c>
      <c r="C6" s="81" t="s">
        <v>201</v>
      </c>
      <c r="D6" s="82">
        <f>Model!C672</f>
        <v>10.4</v>
      </c>
      <c r="E6" s="82">
        <f>Model!D672</f>
        <v>34.4</v>
      </c>
      <c r="F6" s="82">
        <f>Model!E672</f>
        <v>100.4</v>
      </c>
      <c r="G6" s="82">
        <f>Model!F672</f>
        <v>198.5</v>
      </c>
      <c r="H6" s="82">
        <f>Model!G672</f>
        <v>202.1</v>
      </c>
      <c r="I6" s="82">
        <f>Model!H672</f>
        <v>202.1</v>
      </c>
      <c r="J6" s="82">
        <f>Model!I672</f>
        <v>233.6</v>
      </c>
      <c r="K6" s="82">
        <f>Model!J672</f>
        <v>374.1</v>
      </c>
      <c r="L6" s="82">
        <f>Model!K672</f>
        <v>705.3</v>
      </c>
      <c r="M6" s="82">
        <f>Model!L672</f>
        <v>1092.8</v>
      </c>
      <c r="N6" s="82">
        <f>Model!M672</f>
        <v>1265.3</v>
      </c>
      <c r="O6" s="82">
        <f>Model!N672</f>
        <v>1912.8</v>
      </c>
      <c r="P6" s="82">
        <f>Model!O672</f>
        <v>2474.4</v>
      </c>
      <c r="Q6" s="82">
        <f>Model!P672</f>
        <v>2482.3</v>
      </c>
      <c r="R6" s="82">
        <f>Model!Q672</f>
        <v>2522.3</v>
      </c>
      <c r="S6" s="82">
        <f>Model!R672</f>
        <v>2549.4</v>
      </c>
      <c r="T6" s="82">
        <f>Model!S672</f>
        <v>2794.6</v>
      </c>
      <c r="U6" s="82">
        <f>Model!T672</f>
        <v>2865.1</v>
      </c>
      <c r="V6" s="82">
        <f>Model!U672</f>
        <v>2979.1</v>
      </c>
      <c r="W6" s="82">
        <f>Model!V672</f>
        <v>2979.1</v>
      </c>
      <c r="X6" s="82">
        <f>Model!W672</f>
        <v>2979.1</v>
      </c>
      <c r="Y6" s="82">
        <f>Model!X672</f>
        <v>5165.467112</v>
      </c>
      <c r="Z6" s="82">
        <f>Model!Y672</f>
        <v>7351.834223</v>
      </c>
      <c r="AA6" s="82">
        <f>Model!Z672</f>
        <v>9538.201335</v>
      </c>
      <c r="AB6" s="82">
        <f>Model!AA672</f>
        <v>11724.56845</v>
      </c>
      <c r="AC6" s="82">
        <f>Model!AB672</f>
        <v>13910.93556</v>
      </c>
      <c r="AD6" s="82">
        <f>Model!AC672</f>
        <v>16097.30267</v>
      </c>
      <c r="AE6" s="82">
        <f>Model!AD672</f>
        <v>18283.66978</v>
      </c>
      <c r="AF6" s="82">
        <f>Model!AE672</f>
        <v>20470.03689</v>
      </c>
      <c r="AG6" s="82">
        <f>Model!AF672</f>
        <v>22656.40401</v>
      </c>
      <c r="AH6" s="82">
        <f>Model!AG672</f>
        <v>24842.77112</v>
      </c>
      <c r="AI6" s="82">
        <f>Model!AH672</f>
        <v>27029.13823</v>
      </c>
      <c r="AJ6" s="82">
        <f>Model!AI672</f>
        <v>29215.50534</v>
      </c>
      <c r="AK6" s="82">
        <f>Model!AJ672</f>
        <v>31401.87245</v>
      </c>
      <c r="AL6" s="82">
        <f>Model!AK672</f>
        <v>33588.23956</v>
      </c>
      <c r="AM6" s="82">
        <f>Model!AL672</f>
        <v>35774.60668</v>
      </c>
      <c r="AN6" s="82">
        <f>Model!AM672</f>
        <v>37960.97379</v>
      </c>
      <c r="AO6" s="82">
        <f>Model!AN672</f>
        <v>40147.3409</v>
      </c>
      <c r="AP6" s="82">
        <f>Model!AO672</f>
        <v>42333.70801</v>
      </c>
      <c r="AQ6" s="82">
        <f>Model!AP672</f>
        <v>44520.07512</v>
      </c>
      <c r="AR6" s="82">
        <f>Model!AQ672</f>
        <v>46706.44223</v>
      </c>
      <c r="AS6" s="82">
        <f>Model!AR672</f>
        <v>48892.80935</v>
      </c>
      <c r="AT6" s="82">
        <f>Model!AS672</f>
        <v>51079.17646</v>
      </c>
      <c r="AU6" s="82">
        <f>Model!AT672</f>
        <v>53265.54357</v>
      </c>
      <c r="AV6" s="82">
        <f>Model!AU672</f>
        <v>55451.91068</v>
      </c>
      <c r="AW6" s="82">
        <f>Model!AV672</f>
        <v>57638.27779</v>
      </c>
      <c r="AX6" s="82">
        <f>Model!AW672</f>
        <v>59824.6449</v>
      </c>
      <c r="AY6" s="82">
        <f>Model!AX672</f>
        <v>62011.01202</v>
      </c>
      <c r="AZ6" s="82">
        <f>Model!AY672</f>
        <v>64197.37913</v>
      </c>
      <c r="BA6" s="82">
        <f>Model!AZ672</f>
        <v>66383.74624</v>
      </c>
      <c r="BB6" s="82">
        <f>Model!BA672</f>
        <v>68570.11335</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0.5</v>
      </c>
      <c r="J7" s="82">
        <f>Model!I897</f>
        <v>1.4</v>
      </c>
      <c r="K7" s="82">
        <f>Model!J897</f>
        <v>2.7</v>
      </c>
      <c r="L7" s="82">
        <f>Model!K897</f>
        <v>7.7</v>
      </c>
      <c r="M7" s="82">
        <f>Model!L897</f>
        <v>27.1</v>
      </c>
      <c r="N7" s="82">
        <f>Model!M897</f>
        <v>78.1</v>
      </c>
      <c r="O7" s="82">
        <f>Model!N897</f>
        <v>296.3</v>
      </c>
      <c r="P7" s="82">
        <f>Model!O897</f>
        <v>458.6</v>
      </c>
      <c r="Q7" s="82">
        <f>Model!P897</f>
        <v>586</v>
      </c>
      <c r="R7" s="82">
        <f>Model!Q897</f>
        <v>661.1</v>
      </c>
      <c r="S7" s="82">
        <f>Model!R897</f>
        <v>774.7</v>
      </c>
      <c r="T7" s="82">
        <f>Model!S897</f>
        <v>1102.2</v>
      </c>
      <c r="U7" s="82">
        <f>Model!T897</f>
        <v>1486.4</v>
      </c>
      <c r="V7" s="82">
        <f>Model!U897</f>
        <v>1793.3</v>
      </c>
      <c r="W7" s="82">
        <f>Model!V897</f>
        <v>2101</v>
      </c>
      <c r="X7" s="82">
        <f>Model!W897</f>
        <v>2101</v>
      </c>
      <c r="Y7" s="82">
        <f>Model!X897</f>
        <v>13183.96485</v>
      </c>
      <c r="Z7" s="82">
        <f>Model!Y897</f>
        <v>24266.92971</v>
      </c>
      <c r="AA7" s="82">
        <f>Model!Z897</f>
        <v>35349.89456</v>
      </c>
      <c r="AB7" s="82">
        <f>Model!AA897</f>
        <v>46432.85942</v>
      </c>
      <c r="AC7" s="82">
        <f>Model!AB897</f>
        <v>57515.82427</v>
      </c>
      <c r="AD7" s="82">
        <f>Model!AC897</f>
        <v>68598.78913</v>
      </c>
      <c r="AE7" s="82">
        <f>Model!AD897</f>
        <v>79681.75398</v>
      </c>
      <c r="AF7" s="82">
        <f>Model!AE897</f>
        <v>90764.71884</v>
      </c>
      <c r="AG7" s="82">
        <f>Model!AF897</f>
        <v>101847.6837</v>
      </c>
      <c r="AH7" s="82">
        <f>Model!AG897</f>
        <v>112930.6485</v>
      </c>
      <c r="AI7" s="82">
        <f>Model!AH897</f>
        <v>124013.6134</v>
      </c>
      <c r="AJ7" s="82">
        <f>Model!AI897</f>
        <v>135096.5783</v>
      </c>
      <c r="AK7" s="82">
        <f>Model!AJ897</f>
        <v>146179.5431</v>
      </c>
      <c r="AL7" s="82">
        <f>Model!AK897</f>
        <v>157262.508</v>
      </c>
      <c r="AM7" s="82">
        <f>Model!AL897</f>
        <v>168345.4728</v>
      </c>
      <c r="AN7" s="82">
        <f>Model!AM897</f>
        <v>179428.4377</v>
      </c>
      <c r="AO7" s="82">
        <f>Model!AN897</f>
        <v>190511.4025</v>
      </c>
      <c r="AP7" s="82">
        <f>Model!AO897</f>
        <v>201594.3674</v>
      </c>
      <c r="AQ7" s="82">
        <f>Model!AP897</f>
        <v>212677.3322</v>
      </c>
      <c r="AR7" s="82">
        <f>Model!AQ897</f>
        <v>223760.2971</v>
      </c>
      <c r="AS7" s="82">
        <f>Model!AR897</f>
        <v>234843.2619</v>
      </c>
      <c r="AT7" s="82">
        <f>Model!AS897</f>
        <v>245926.2268</v>
      </c>
      <c r="AU7" s="82">
        <f>Model!AT897</f>
        <v>257009.1917</v>
      </c>
      <c r="AV7" s="82">
        <f>Model!AU897</f>
        <v>268092.1565</v>
      </c>
      <c r="AW7" s="82">
        <f>Model!AV897</f>
        <v>279175.1214</v>
      </c>
      <c r="AX7" s="82">
        <f>Model!AW897</f>
        <v>290258.0862</v>
      </c>
      <c r="AY7" s="82">
        <f>Model!AX897</f>
        <v>301341.0511</v>
      </c>
      <c r="AZ7" s="82">
        <f>Model!AY897</f>
        <v>312424.0159</v>
      </c>
      <c r="BA7" s="82">
        <f>Model!AZ897</f>
        <v>323506.9808</v>
      </c>
      <c r="BB7" s="82">
        <f>Model!BA897</f>
        <v>334589.9456</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22413.6</v>
      </c>
      <c r="E9" s="82">
        <f>Model!D1122</f>
        <v>22413.6</v>
      </c>
      <c r="F9" s="82">
        <f>Model!E1122</f>
        <v>22413.6</v>
      </c>
      <c r="G9" s="82">
        <f>Model!F1122</f>
        <v>22413.6</v>
      </c>
      <c r="H9" s="82">
        <f>Model!G1122</f>
        <v>22413.6</v>
      </c>
      <c r="I9" s="82">
        <f>Model!H1122</f>
        <v>22413.6</v>
      </c>
      <c r="J9" s="82">
        <f>Model!I1122</f>
        <v>22413.6</v>
      </c>
      <c r="K9" s="82">
        <f>Model!J1122</f>
        <v>22413.6</v>
      </c>
      <c r="L9" s="82">
        <f>Model!K1122</f>
        <v>22413.6</v>
      </c>
      <c r="M9" s="82">
        <f>Model!L1122</f>
        <v>22413.6</v>
      </c>
      <c r="N9" s="82">
        <f>Model!M1122</f>
        <v>22413.6</v>
      </c>
      <c r="O9" s="82">
        <f>Model!N1122</f>
        <v>22413.6</v>
      </c>
      <c r="P9" s="82">
        <f>Model!O1122</f>
        <v>22413.6</v>
      </c>
      <c r="Q9" s="82">
        <f>Model!P1122</f>
        <v>22413.6</v>
      </c>
      <c r="R9" s="82">
        <f>Model!Q1122</f>
        <v>22413.6</v>
      </c>
      <c r="S9" s="82">
        <f>Model!R1122</f>
        <v>22413.6</v>
      </c>
      <c r="T9" s="82">
        <f>Model!S1122</f>
        <v>22413.6</v>
      </c>
      <c r="U9" s="82">
        <f>Model!T1122</f>
        <v>22413.6</v>
      </c>
      <c r="V9" s="82">
        <f>Model!U1122</f>
        <v>21863.6</v>
      </c>
      <c r="W9" s="82">
        <f>Model!V1122</f>
        <v>21863.6</v>
      </c>
      <c r="X9" s="82">
        <f>Model!W1122</f>
        <v>21863.6</v>
      </c>
      <c r="Y9" s="82">
        <f>Model!X1122</f>
        <v>21435.09958</v>
      </c>
      <c r="Z9" s="82">
        <f>Model!Y1122</f>
        <v>21006.59915</v>
      </c>
      <c r="AA9" s="82">
        <f>Model!Z1122</f>
        <v>20578.09873</v>
      </c>
      <c r="AB9" s="82">
        <f>Model!AA1122</f>
        <v>20149.5983</v>
      </c>
      <c r="AC9" s="82">
        <f>Model!AB1122</f>
        <v>19721.09788</v>
      </c>
      <c r="AD9" s="82">
        <f>Model!AC1122</f>
        <v>19292.59746</v>
      </c>
      <c r="AE9" s="82">
        <f>Model!AD1122</f>
        <v>18864.09703</v>
      </c>
      <c r="AF9" s="82">
        <f>Model!AE1122</f>
        <v>18435.59661</v>
      </c>
      <c r="AG9" s="82">
        <f>Model!AF1122</f>
        <v>18007.09619</v>
      </c>
      <c r="AH9" s="82">
        <f>Model!AG1122</f>
        <v>17578.59576</v>
      </c>
      <c r="AI9" s="82">
        <f>Model!AH1122</f>
        <v>17150.09534</v>
      </c>
      <c r="AJ9" s="82">
        <f>Model!AI1122</f>
        <v>16721.59491</v>
      </c>
      <c r="AK9" s="82">
        <f>Model!AJ1122</f>
        <v>16293.09449</v>
      </c>
      <c r="AL9" s="82">
        <f>Model!AK1122</f>
        <v>15864.59407</v>
      </c>
      <c r="AM9" s="82">
        <f>Model!AL1122</f>
        <v>15436.09364</v>
      </c>
      <c r="AN9" s="82">
        <f>Model!AM1122</f>
        <v>15007.59322</v>
      </c>
      <c r="AO9" s="82">
        <f>Model!AN1122</f>
        <v>14579.0928</v>
      </c>
      <c r="AP9" s="82">
        <f>Model!AO1122</f>
        <v>14150.59237</v>
      </c>
      <c r="AQ9" s="82">
        <f>Model!AP1122</f>
        <v>13722.09195</v>
      </c>
      <c r="AR9" s="82">
        <f>Model!AQ1122</f>
        <v>13293.59152</v>
      </c>
      <c r="AS9" s="82">
        <f>Model!AR1122</f>
        <v>12865.0911</v>
      </c>
      <c r="AT9" s="82">
        <f>Model!AS1122</f>
        <v>12436.59068</v>
      </c>
      <c r="AU9" s="82">
        <f>Model!AT1122</f>
        <v>12008.09025</v>
      </c>
      <c r="AV9" s="82">
        <f>Model!AU1122</f>
        <v>11579.58983</v>
      </c>
      <c r="AW9" s="82">
        <f>Model!AV1122</f>
        <v>11151.08941</v>
      </c>
      <c r="AX9" s="82">
        <f>Model!AW1122</f>
        <v>10722.58898</v>
      </c>
      <c r="AY9" s="82">
        <f>Model!AX1122</f>
        <v>10294.08856</v>
      </c>
      <c r="AZ9" s="82">
        <f>Model!AY1122</f>
        <v>9865.588134</v>
      </c>
      <c r="BA9" s="82">
        <f>Model!AZ1122</f>
        <v>9437.08771</v>
      </c>
      <c r="BB9" s="82">
        <f>Model!BA1122</f>
        <v>9008.587287</v>
      </c>
      <c r="BC9" s="83"/>
      <c r="BD9" s="83"/>
      <c r="BE9" s="83"/>
      <c r="BF9" s="83"/>
      <c r="BG9" s="83"/>
      <c r="BH9" s="83"/>
      <c r="BI9" s="83"/>
      <c r="BJ9" s="83"/>
      <c r="BK9" s="83"/>
      <c r="BL9" s="83"/>
      <c r="BM9" s="83"/>
      <c r="BN9" s="83"/>
      <c r="BO9" s="83"/>
      <c r="BP9" s="83"/>
    </row>
    <row r="10">
      <c r="A10" s="79" t="s">
        <v>208</v>
      </c>
      <c r="B10" s="80" t="s">
        <v>192</v>
      </c>
      <c r="C10" s="81" t="s">
        <v>209</v>
      </c>
      <c r="D10" s="82">
        <f>Model!C1349</f>
        <v>3365.5</v>
      </c>
      <c r="E10" s="82">
        <f>Model!D1349</f>
        <v>3445.5</v>
      </c>
      <c r="F10" s="82">
        <f>Model!E1349</f>
        <v>3445.5</v>
      </c>
      <c r="G10" s="82">
        <f>Model!F1349</f>
        <v>3444.1</v>
      </c>
      <c r="H10" s="82">
        <f>Model!G1349</f>
        <v>3446</v>
      </c>
      <c r="I10" s="82">
        <f>Model!H1349</f>
        <v>3446</v>
      </c>
      <c r="J10" s="82">
        <f>Model!I1349</f>
        <v>3446</v>
      </c>
      <c r="K10" s="82">
        <f>Model!J1349</f>
        <v>3447.4</v>
      </c>
      <c r="L10" s="82">
        <f>Model!K1349</f>
        <v>3450.3</v>
      </c>
      <c r="M10" s="82">
        <f>Model!L1349</f>
        <v>3450.3</v>
      </c>
      <c r="N10" s="82">
        <f>Model!M1349</f>
        <v>3450.3</v>
      </c>
      <c r="O10" s="82">
        <f>Model!N1349</f>
        <v>3453.1</v>
      </c>
      <c r="P10" s="82">
        <f>Model!O1349</f>
        <v>3453.1</v>
      </c>
      <c r="Q10" s="82">
        <f>Model!P1349</f>
        <v>3591.1</v>
      </c>
      <c r="R10" s="82">
        <f>Model!Q1349</f>
        <v>3591.1</v>
      </c>
      <c r="S10" s="82">
        <f>Model!R1349</f>
        <v>3591.1</v>
      </c>
      <c r="T10" s="82">
        <f>Model!S1349</f>
        <v>3828</v>
      </c>
      <c r="U10" s="82">
        <f>Model!T1349</f>
        <v>3903.9</v>
      </c>
      <c r="V10" s="82">
        <f>Model!U1349</f>
        <v>3903.9</v>
      </c>
      <c r="W10" s="82">
        <f>Model!V1349</f>
        <v>3903.9</v>
      </c>
      <c r="X10" s="82">
        <f>Model!W1349</f>
        <v>3903.9</v>
      </c>
      <c r="Y10" s="82">
        <f>Model!X1349</f>
        <v>3773.77</v>
      </c>
      <c r="Z10" s="82">
        <f>Model!Y1349</f>
        <v>3643.64</v>
      </c>
      <c r="AA10" s="82">
        <f>Model!Z1349</f>
        <v>3513.51</v>
      </c>
      <c r="AB10" s="82">
        <f>Model!AA1349</f>
        <v>3383.38</v>
      </c>
      <c r="AC10" s="82">
        <f>Model!AB1349</f>
        <v>3253.25</v>
      </c>
      <c r="AD10" s="82">
        <f>Model!AC1349</f>
        <v>3123.12</v>
      </c>
      <c r="AE10" s="82">
        <f>Model!AD1349</f>
        <v>2992.99</v>
      </c>
      <c r="AF10" s="82">
        <f>Model!AE1349</f>
        <v>2862.86</v>
      </c>
      <c r="AG10" s="82">
        <f>Model!AF1349</f>
        <v>2732.73</v>
      </c>
      <c r="AH10" s="82">
        <f>Model!AG1349</f>
        <v>2602.6</v>
      </c>
      <c r="AI10" s="82">
        <f>Model!AH1349</f>
        <v>2472.47</v>
      </c>
      <c r="AJ10" s="82">
        <f>Model!AI1349</f>
        <v>2342.34</v>
      </c>
      <c r="AK10" s="82">
        <f>Model!AJ1349</f>
        <v>2212.21</v>
      </c>
      <c r="AL10" s="82">
        <f>Model!AK1349</f>
        <v>2082.08</v>
      </c>
      <c r="AM10" s="82">
        <f>Model!AL1349</f>
        <v>1951.95</v>
      </c>
      <c r="AN10" s="82">
        <f>Model!AM1349</f>
        <v>1821.82</v>
      </c>
      <c r="AO10" s="82">
        <f>Model!AN1349</f>
        <v>1691.69</v>
      </c>
      <c r="AP10" s="82">
        <f>Model!AO1349</f>
        <v>1561.56</v>
      </c>
      <c r="AQ10" s="82">
        <f>Model!AP1349</f>
        <v>1431.43</v>
      </c>
      <c r="AR10" s="82">
        <f>Model!AQ1349</f>
        <v>1301.3</v>
      </c>
      <c r="AS10" s="82">
        <f>Model!AR1349</f>
        <v>1171.17</v>
      </c>
      <c r="AT10" s="82">
        <f>Model!AS1349</f>
        <v>1041.04</v>
      </c>
      <c r="AU10" s="82">
        <f>Model!AT1349</f>
        <v>910.91</v>
      </c>
      <c r="AV10" s="82">
        <f>Model!AU1349</f>
        <v>780.78</v>
      </c>
      <c r="AW10" s="82">
        <f>Model!AV1349</f>
        <v>650.65</v>
      </c>
      <c r="AX10" s="82">
        <f>Model!AW1349</f>
        <v>520.52</v>
      </c>
      <c r="AY10" s="82">
        <f>Model!AX1349</f>
        <v>390.39</v>
      </c>
      <c r="AZ10" s="82">
        <f>Model!AY1349</f>
        <v>260.26</v>
      </c>
      <c r="BA10" s="82">
        <f>Model!AZ1349</f>
        <v>130.13</v>
      </c>
      <c r="BB10" s="82">
        <f>Model!BA1349</f>
        <v>0</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1701.3</v>
      </c>
      <c r="E12" s="82">
        <f>Model!D1799*0+Model!D2024</f>
        <v>1870.1</v>
      </c>
      <c r="F12" s="82">
        <f>Model!E1799*0+Model!E2024</f>
        <v>1871.1</v>
      </c>
      <c r="G12" s="82">
        <f>Model!F1799*0+Model!F2024</f>
        <v>1909.4</v>
      </c>
      <c r="H12" s="82">
        <f>Model!G1799*0+Model!G2024</f>
        <v>1926.5</v>
      </c>
      <c r="I12" s="82">
        <f>Model!H1799*0+Model!H2024</f>
        <v>1930.2</v>
      </c>
      <c r="J12" s="82">
        <f>Model!I1799*0+Model!I2024</f>
        <v>1985.3</v>
      </c>
      <c r="K12" s="82">
        <f>Model!J1799*0+Model!J2024</f>
        <v>2016</v>
      </c>
      <c r="L12" s="82">
        <f>Model!K1799*0+Model!K2024</f>
        <v>2057.2</v>
      </c>
      <c r="M12" s="82">
        <f>Model!L1799*0+Model!L2024</f>
        <v>2128.5</v>
      </c>
      <c r="N12" s="82">
        <f>Model!M1799*0+Model!M2024</f>
        <v>2097.8</v>
      </c>
      <c r="O12" s="82">
        <f>Model!N1799*0+Model!N2024</f>
        <v>2139.5</v>
      </c>
      <c r="P12" s="82">
        <f>Model!O1799*0+Model!O2024</f>
        <v>2188.5</v>
      </c>
      <c r="Q12" s="82">
        <f>Model!P1799*0+Model!P2024</f>
        <v>2371.5</v>
      </c>
      <c r="R12" s="82">
        <f>Model!Q1799*0+Model!Q2024</f>
        <v>2376.1</v>
      </c>
      <c r="S12" s="82">
        <f>Model!R1799*0+Model!R2024</f>
        <v>2399</v>
      </c>
      <c r="T12" s="82">
        <f>Model!S1799*0+Model!S2024</f>
        <v>2404.8</v>
      </c>
      <c r="U12" s="82">
        <f>Model!T1799*0+Model!T2024</f>
        <v>2408</v>
      </c>
      <c r="V12" s="82">
        <f>Model!U1799*0+Model!U2024</f>
        <v>2372.8</v>
      </c>
      <c r="W12" s="82">
        <f>Model!V1799*0+Model!V2024</f>
        <v>2372.8</v>
      </c>
      <c r="X12" s="82">
        <f>Model!W1799*0+Model!W2024</f>
        <v>2372.8</v>
      </c>
      <c r="Y12" s="82">
        <f>Model!X1799*0+Model!X2024</f>
        <v>2293.706667</v>
      </c>
      <c r="Z12" s="82">
        <f>Model!Y1799*0+Model!Y2024</f>
        <v>2214.613333</v>
      </c>
      <c r="AA12" s="82">
        <f>Model!Z1799*0+Model!Z2024</f>
        <v>2135.52</v>
      </c>
      <c r="AB12" s="82">
        <f>Model!AA1799*0+Model!AA2024</f>
        <v>2056.426667</v>
      </c>
      <c r="AC12" s="82">
        <f>Model!AB1799*0+Model!AB2024</f>
        <v>1977.333333</v>
      </c>
      <c r="AD12" s="82">
        <f>Model!AC1799*0+Model!AC2024</f>
        <v>1898.24</v>
      </c>
      <c r="AE12" s="82">
        <f>Model!AD1799*0+Model!AD2024</f>
        <v>1819.146667</v>
      </c>
      <c r="AF12" s="82">
        <f>Model!AE1799*0+Model!AE2024</f>
        <v>1740.053333</v>
      </c>
      <c r="AG12" s="82">
        <f>Model!AF1799*0+Model!AF2024</f>
        <v>1660.96</v>
      </c>
      <c r="AH12" s="82">
        <f>Model!AG1799*0+Model!AG2024</f>
        <v>1581.866667</v>
      </c>
      <c r="AI12" s="82">
        <f>Model!AH1799*0+Model!AH2024</f>
        <v>1502.773333</v>
      </c>
      <c r="AJ12" s="82">
        <f>Model!AI1799*0+Model!AI2024</f>
        <v>1423.68</v>
      </c>
      <c r="AK12" s="82">
        <f>Model!AJ1799*0+Model!AJ2024</f>
        <v>1344.586667</v>
      </c>
      <c r="AL12" s="82">
        <f>Model!AK1799*0+Model!AK2024</f>
        <v>1265.493333</v>
      </c>
      <c r="AM12" s="82">
        <f>Model!AL1799*0+Model!AL2024</f>
        <v>1186.4</v>
      </c>
      <c r="AN12" s="82">
        <f>Model!AM1799*0+Model!AM2024</f>
        <v>1107.306667</v>
      </c>
      <c r="AO12" s="82">
        <f>Model!AN1799*0+Model!AN2024</f>
        <v>1028.213333</v>
      </c>
      <c r="AP12" s="82">
        <f>Model!AO1799*0+Model!AO2024</f>
        <v>949.12</v>
      </c>
      <c r="AQ12" s="82">
        <f>Model!AP1799*0+Model!AP2024</f>
        <v>870.0266667</v>
      </c>
      <c r="AR12" s="82">
        <f>Model!AQ1799*0+Model!AQ2024</f>
        <v>790.9333333</v>
      </c>
      <c r="AS12" s="82">
        <f>Model!AR1799*0+Model!AR2024</f>
        <v>711.84</v>
      </c>
      <c r="AT12" s="82">
        <f>Model!AS1799*0+Model!AS2024</f>
        <v>632.7466667</v>
      </c>
      <c r="AU12" s="82">
        <f>Model!AT1799*0+Model!AT2024</f>
        <v>553.6533333</v>
      </c>
      <c r="AV12" s="82">
        <f>Model!AU1799*0+Model!AU2024</f>
        <v>474.56</v>
      </c>
      <c r="AW12" s="82">
        <f>Model!AV1799*0+Model!AV2024</f>
        <v>395.4666667</v>
      </c>
      <c r="AX12" s="82">
        <f>Model!AW1799*0+Model!AW2024</f>
        <v>316.3733333</v>
      </c>
      <c r="AY12" s="82">
        <f>Model!AX1799*0+Model!AX2024</f>
        <v>237.28</v>
      </c>
      <c r="AZ12" s="82">
        <f>Model!AY1799*0+Model!AY2024</f>
        <v>158.1866667</v>
      </c>
      <c r="BA12" s="82">
        <f>Model!AZ1799*0+Model!AZ2024</f>
        <v>79.09333333</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11538.4</v>
      </c>
      <c r="E13" s="82">
        <f>Model!D2247</f>
        <v>11782.4</v>
      </c>
      <c r="F13" s="82">
        <f>Model!E2247</f>
        <v>11601.1</v>
      </c>
      <c r="G13" s="82">
        <f>Model!F2247</f>
        <v>11487.6</v>
      </c>
      <c r="H13" s="82">
        <f>Model!G2247</f>
        <v>10970.3</v>
      </c>
      <c r="I13" s="82">
        <f>Model!H2247</f>
        <v>10468.2</v>
      </c>
      <c r="J13" s="82">
        <f>Model!I2247</f>
        <v>10086.8</v>
      </c>
      <c r="K13" s="82">
        <f>Model!J2247</f>
        <v>10020.9</v>
      </c>
      <c r="L13" s="82">
        <f>Model!K2247</f>
        <v>10007.3</v>
      </c>
      <c r="M13" s="82">
        <f>Model!L2247</f>
        <v>10002.6</v>
      </c>
      <c r="N13" s="82">
        <f>Model!M2247</f>
        <v>9931.5</v>
      </c>
      <c r="O13" s="82">
        <f>Model!N2247</f>
        <v>9603.6</v>
      </c>
      <c r="P13" s="82">
        <f>Model!O2247</f>
        <v>9398.8</v>
      </c>
      <c r="Q13" s="82">
        <f>Model!P2247</f>
        <v>9270.1</v>
      </c>
      <c r="R13" s="82">
        <f>Model!Q2247</f>
        <v>8672.9</v>
      </c>
      <c r="S13" s="82">
        <f>Model!R2247</f>
        <v>7816.2</v>
      </c>
      <c r="T13" s="82">
        <f>Model!S2247</f>
        <v>7746.9</v>
      </c>
      <c r="U13" s="82">
        <f>Model!T2247</f>
        <v>7747.2</v>
      </c>
      <c r="V13" s="82">
        <f>Model!U2247</f>
        <v>7661</v>
      </c>
      <c r="W13" s="82">
        <f>Model!V2247</f>
        <v>7661</v>
      </c>
      <c r="X13" s="82">
        <f>Model!W2247</f>
        <v>7661</v>
      </c>
      <c r="Y13" s="82">
        <f>Model!X2247</f>
        <v>7405.633333</v>
      </c>
      <c r="Z13" s="82">
        <f>Model!Y2247</f>
        <v>7150.266667</v>
      </c>
      <c r="AA13" s="82">
        <f>Model!Z2247</f>
        <v>6894.9</v>
      </c>
      <c r="AB13" s="82">
        <f>Model!AA2247</f>
        <v>6639.533333</v>
      </c>
      <c r="AC13" s="82">
        <f>Model!AB2247</f>
        <v>6384.166667</v>
      </c>
      <c r="AD13" s="82">
        <f>Model!AC2247</f>
        <v>6128.8</v>
      </c>
      <c r="AE13" s="82">
        <f>Model!AD2247</f>
        <v>5873.433333</v>
      </c>
      <c r="AF13" s="82">
        <f>Model!AE2247</f>
        <v>5618.066667</v>
      </c>
      <c r="AG13" s="82">
        <f>Model!AF2247</f>
        <v>5362.7</v>
      </c>
      <c r="AH13" s="82">
        <f>Model!AG2247</f>
        <v>5107.333333</v>
      </c>
      <c r="AI13" s="82">
        <f>Model!AH2247</f>
        <v>4851.966667</v>
      </c>
      <c r="AJ13" s="82">
        <f>Model!AI2247</f>
        <v>4596.6</v>
      </c>
      <c r="AK13" s="82">
        <f>Model!AJ2247</f>
        <v>4341.233333</v>
      </c>
      <c r="AL13" s="82">
        <f>Model!AK2247</f>
        <v>4085.866667</v>
      </c>
      <c r="AM13" s="82">
        <f>Model!AL2247</f>
        <v>3830.5</v>
      </c>
      <c r="AN13" s="82">
        <f>Model!AM2247</f>
        <v>3575.133333</v>
      </c>
      <c r="AO13" s="82">
        <f>Model!AN2247</f>
        <v>3319.766667</v>
      </c>
      <c r="AP13" s="82">
        <f>Model!AO2247</f>
        <v>3064.4</v>
      </c>
      <c r="AQ13" s="82">
        <f>Model!AP2247</f>
        <v>2809.033333</v>
      </c>
      <c r="AR13" s="82">
        <f>Model!AQ2247</f>
        <v>2553.666667</v>
      </c>
      <c r="AS13" s="82">
        <f>Model!AR2247</f>
        <v>2298.3</v>
      </c>
      <c r="AT13" s="82">
        <f>Model!AS2247</f>
        <v>2042.933333</v>
      </c>
      <c r="AU13" s="82">
        <f>Model!AT2247</f>
        <v>1787.566667</v>
      </c>
      <c r="AV13" s="82">
        <f>Model!AU2247</f>
        <v>1532.2</v>
      </c>
      <c r="AW13" s="82">
        <f>Model!AV2247</f>
        <v>1276.833333</v>
      </c>
      <c r="AX13" s="82">
        <f>Model!AW2247</f>
        <v>1021.466667</v>
      </c>
      <c r="AY13" s="82">
        <f>Model!AX2247</f>
        <v>766.1</v>
      </c>
      <c r="AZ13" s="82">
        <f>Model!AY2247</f>
        <v>510.7333333</v>
      </c>
      <c r="BA13" s="82">
        <f>Model!AZ2247</f>
        <v>255.3666667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2</v>
      </c>
      <c r="M14" s="82">
        <f>Model!L2473</f>
        <v>4</v>
      </c>
      <c r="N14" s="82">
        <f>Model!M2473</f>
        <v>4</v>
      </c>
      <c r="O14" s="82">
        <f>Model!N2473</f>
        <v>20</v>
      </c>
      <c r="P14" s="82">
        <f>Model!O2473</f>
        <v>20</v>
      </c>
      <c r="Q14" s="82">
        <f>Model!P2473</f>
        <v>42</v>
      </c>
      <c r="R14" s="82">
        <f>Model!Q2473</f>
        <v>46</v>
      </c>
      <c r="S14" s="82">
        <f>Model!R2473</f>
        <v>111.5</v>
      </c>
      <c r="T14" s="82">
        <f>Model!S2473</f>
        <v>145.9</v>
      </c>
      <c r="U14" s="82">
        <f>Model!T2473</f>
        <v>127.9</v>
      </c>
      <c r="V14" s="82">
        <f>Model!U2473</f>
        <v>146.7</v>
      </c>
      <c r="W14" s="82">
        <f>Model!V2473</f>
        <v>146.7</v>
      </c>
      <c r="X14" s="82">
        <f>Model!W2473</f>
        <v>146.7</v>
      </c>
      <c r="Y14" s="82">
        <f>Model!X2473</f>
        <v>7466.472927</v>
      </c>
      <c r="Z14" s="82">
        <f>Model!Y2473</f>
        <v>14786.24585</v>
      </c>
      <c r="AA14" s="82">
        <f>Model!Z2473</f>
        <v>22106.01878</v>
      </c>
      <c r="AB14" s="82">
        <f>Model!AA2473</f>
        <v>29425.79171</v>
      </c>
      <c r="AC14" s="82">
        <f>Model!AB2473</f>
        <v>36745.56464</v>
      </c>
      <c r="AD14" s="82">
        <f>Model!AC2473</f>
        <v>44065.33756</v>
      </c>
      <c r="AE14" s="82">
        <f>Model!AD2473</f>
        <v>51385.11049</v>
      </c>
      <c r="AF14" s="82">
        <f>Model!AE2473</f>
        <v>58704.88342</v>
      </c>
      <c r="AG14" s="82">
        <f>Model!AF2473</f>
        <v>66024.65635</v>
      </c>
      <c r="AH14" s="82">
        <f>Model!AG2473</f>
        <v>73344.42927</v>
      </c>
      <c r="AI14" s="82">
        <f>Model!AH2473</f>
        <v>80664.2022</v>
      </c>
      <c r="AJ14" s="82">
        <f>Model!AI2473</f>
        <v>87983.97513</v>
      </c>
      <c r="AK14" s="82">
        <f>Model!AJ2473</f>
        <v>95303.74805</v>
      </c>
      <c r="AL14" s="82">
        <f>Model!AK2473</f>
        <v>102623.521</v>
      </c>
      <c r="AM14" s="82">
        <f>Model!AL2473</f>
        <v>109943.2939</v>
      </c>
      <c r="AN14" s="82">
        <f>Model!AM2473</f>
        <v>117263.0668</v>
      </c>
      <c r="AO14" s="82">
        <f>Model!AN2473</f>
        <v>124582.8398</v>
      </c>
      <c r="AP14" s="82">
        <f>Model!AO2473</f>
        <v>131902.6127</v>
      </c>
      <c r="AQ14" s="82">
        <f>Model!AP2473</f>
        <v>139222.3856</v>
      </c>
      <c r="AR14" s="82">
        <f>Model!AQ2473</f>
        <v>146542.1585</v>
      </c>
      <c r="AS14" s="82">
        <f>Model!AR2473</f>
        <v>153861.9315</v>
      </c>
      <c r="AT14" s="82">
        <f>Model!AS2473</f>
        <v>161181.7044</v>
      </c>
      <c r="AU14" s="82">
        <f>Model!AT2473</f>
        <v>168501.4773</v>
      </c>
      <c r="AV14" s="82">
        <f>Model!AU2473</f>
        <v>175821.2503</v>
      </c>
      <c r="AW14" s="82">
        <f>Model!AV2473</f>
        <v>183141.0232</v>
      </c>
      <c r="AX14" s="82">
        <f>Model!AW2473</f>
        <v>190460.7961</v>
      </c>
      <c r="AY14" s="82">
        <f>Model!AX2473</f>
        <v>197780.569</v>
      </c>
      <c r="AZ14" s="82">
        <f>Model!AY2473</f>
        <v>205100.342</v>
      </c>
      <c r="BA14" s="82">
        <f>Model!AZ2473</f>
        <v>212420.1149</v>
      </c>
      <c r="BB14" s="82">
        <f>Model!BA2473</f>
        <v>219739.8878</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724.646124</v>
      </c>
      <c r="E15" s="89">
        <f>sum(Model!D9,Model!D428,Model!D673,Model!D898,Model!D1123,Model!D1350,Model!D1575,0*Model!D1800,Model!D2025,Model!D2248,Model!D3535)</f>
        <v>701.507321</v>
      </c>
      <c r="F15" s="89">
        <f>sum(Model!E9,Model!E428,Model!E673,Model!E898,Model!E1123,Model!E1350,Model!E1575,0*Model!E1800,Model!E2025,Model!E2248,Model!E3535)</f>
        <v>725.20403</v>
      </c>
      <c r="G15" s="89">
        <f>sum(Model!F9,Model!F428,Model!F673,Model!F898,Model!F1123,Model!F1350,Model!F1575,0*Model!F1800,Model!F2025,Model!F2248,Model!F3535)</f>
        <v>727.284805</v>
      </c>
      <c r="H15" s="89">
        <f>sum(Model!G9,Model!G428,Model!G673,Model!G898,Model!G1123,Model!G1350,Model!G1575,0*Model!G1800,Model!G2025,Model!G2248,Model!G3535)</f>
        <v>737.049026</v>
      </c>
      <c r="I15" s="89">
        <f>sum(Model!H9,Model!H428,Model!H673,Model!H898,Model!H1123,Model!H1350,Model!H1575,0*Model!H1800,Model!H2025,Model!H2248,Model!H3535)</f>
        <v>762.111961</v>
      </c>
      <c r="J15" s="89">
        <f>sum(Model!I9,Model!I428,Model!I673,Model!I898,Model!I1123,Model!I1350,Model!I1575,0*Model!I1800,Model!I2025,Model!I2248,Model!I3535)</f>
        <v>751.025916</v>
      </c>
      <c r="K15" s="89">
        <f>sum(Model!J9,Model!J428,Model!J673,Model!J898,Model!J1123,Model!J1350,Model!J1575,0*Model!J1800,Model!J2025,Model!J2248,Model!J3535)</f>
        <v>767.076751</v>
      </c>
      <c r="L15" s="89">
        <f>sum(Model!K9,Model!K428,Model!K673,Model!K898,Model!K1123,Model!K1350,Model!K1575,0*Model!K1800,Model!K2025,Model!K2248,Model!K3535)</f>
        <v>750.326846</v>
      </c>
      <c r="M15" s="89">
        <f>sum(Model!L9,Model!L428,Model!L673,Model!L898,Model!L1123,Model!L1350,Model!L1575,0*Model!L1800,Model!L2025,Model!L2248,Model!L3535)</f>
        <v>692.553195</v>
      </c>
      <c r="N15" s="89">
        <f>sum(Model!M9,Model!M428,Model!M673,Model!M898,Model!M1123,Model!M1350,Model!M1575,0*Model!M1800,Model!M2025,Model!M2248,Model!M3535)</f>
        <v>735.281924</v>
      </c>
      <c r="O15" s="89">
        <f>sum(Model!N9,Model!N428,Model!N673,Model!N898,Model!N1123,Model!N1350,Model!N1575,0*Model!N1800,Model!N2025,Model!N2248,Model!N3535)</f>
        <v>714.329222</v>
      </c>
      <c r="P15" s="89">
        <f>sum(Model!O9,Model!O428,Model!O673,Model!O898,Model!O1123,Model!O1350,Model!O1575,0*Model!O1800,Model!O2025,Model!O2248,Model!O3535)</f>
        <v>692.068773</v>
      </c>
      <c r="Q15" s="89">
        <f>sum(Model!P9,Model!P428,Model!P673,Model!P898,Model!P1123,Model!P1350,Model!P1575,0*Model!P1800,Model!P2025,Model!P2248,Model!P3535)</f>
        <v>707.805071</v>
      </c>
      <c r="R15" s="89">
        <f>sum(Model!Q9,Model!Q428,Model!Q673,Model!Q898,Model!Q1123,Model!Q1350,Model!Q1575,0*Model!Q1800,Model!Q2025,Model!Q2248,Model!Q3535)</f>
        <v>711.094184</v>
      </c>
      <c r="S15" s="89">
        <f>sum(Model!R9,Model!R428,Model!R673,Model!R898,Model!R1123,Model!R1350,Model!R1575,0*Model!R1800,Model!R2025,Model!R2248,Model!R3535)</f>
        <v>688.043143</v>
      </c>
      <c r="T15" s="89">
        <f>sum(Model!S9,Model!S428,Model!S673,Model!S898,Model!S1123,Model!S1350,Model!S1575,0*Model!S1800,Model!S2025,Model!S2248,Model!S3535)</f>
        <v>699.28995</v>
      </c>
      <c r="U15" s="89">
        <f>sum(Model!T9,Model!T428,Model!T673,Model!T898,Model!T1123,Model!T1350,Model!T1575,0*Model!T1800,Model!T2025,Model!T2248,Model!T3535)</f>
        <v>680.85421</v>
      </c>
      <c r="V15" s="89">
        <f>sum(Model!U9,Model!U428,Model!U673,Model!U898,Model!U1123,Model!U1350,Model!U1575,0*Model!U1800,Model!U2025,Model!U2248,Model!U3535)</f>
        <v>701.339738</v>
      </c>
      <c r="W15" s="89">
        <f>sum(Model!V9,Model!V428,Model!V673,Model!V898,Model!V1123,Model!V1350,Model!V1575,0*Model!V1800,Model!V2025,Model!V2248,Model!V3535)</f>
        <v>701.9896181</v>
      </c>
      <c r="X15" s="89">
        <f>sum(Model!W9,Model!W428,Model!W673,Model!W898,Model!W1123,Model!W1350,Model!W1575,0*Model!W1800,Model!W2025,Model!W2248,Model!W3535)</f>
        <v>701.9896181</v>
      </c>
      <c r="Y15" s="89">
        <f>sum(Model!X9,Model!X428,Model!X673,Model!X898,Model!X1123,Model!X1350,Model!X1575,0*Model!X1800,Model!X2025,Model!X2248,Model!X3535)</f>
        <v>714.2923307</v>
      </c>
      <c r="Z15" s="89">
        <f>sum(Model!Y9,Model!Y428,Model!Y673,Model!Y898,Model!Y1123,Model!Y1350,Model!Y1575,0*Model!Y1800,Model!Y2025,Model!Y2248,Model!Y3535)</f>
        <v>726.5950434</v>
      </c>
      <c r="AA15" s="89">
        <f>sum(Model!Z9,Model!Z428,Model!Z673,Model!Z898,Model!Z1123,Model!Z1350,Model!Z1575,0*Model!Z1800,Model!Z2025,Model!Z2248,Model!Z3535)</f>
        <v>738.897756</v>
      </c>
      <c r="AB15" s="89">
        <f>sum(Model!AA9,Model!AA428,Model!AA673,Model!AA898,Model!AA1123,Model!AA1350,Model!AA1575,0*Model!AA1800,Model!AA2025,Model!AA2248,Model!AA3535)</f>
        <v>751.2004687</v>
      </c>
      <c r="AC15" s="89">
        <f>sum(Model!AB9,Model!AB428,Model!AB673,Model!AB898,Model!AB1123,Model!AB1350,Model!AB1575,0*Model!AB1800,Model!AB2025,Model!AB2248,Model!AB3535)</f>
        <v>763.5031814</v>
      </c>
      <c r="AD15" s="89">
        <f>sum(Model!AC9,Model!AC428,Model!AC673,Model!AC898,Model!AC1123,Model!AC1350,Model!AC1575,0*Model!AC1800,Model!AC2025,Model!AC2248,Model!AC3535)</f>
        <v>775.805894</v>
      </c>
      <c r="AE15" s="89">
        <f>sum(Model!AD9,Model!AD428,Model!AD673,Model!AD898,Model!AD1123,Model!AD1350,Model!AD1575,0*Model!AD1800,Model!AD2025,Model!AD2248,Model!AD3535)</f>
        <v>788.1086067</v>
      </c>
      <c r="AF15" s="89">
        <f>sum(Model!AE9,Model!AE428,Model!AE673,Model!AE898,Model!AE1123,Model!AE1350,Model!AE1575,0*Model!AE1800,Model!AE2025,Model!AE2248,Model!AE3535)</f>
        <v>800.4113194</v>
      </c>
      <c r="AG15" s="89">
        <f>sum(Model!AF9,Model!AF428,Model!AF673,Model!AF898,Model!AF1123,Model!AF1350,Model!AF1575,0*Model!AF1800,Model!AF2025,Model!AF2248,Model!AF3535)</f>
        <v>812.714032</v>
      </c>
      <c r="AH15" s="89">
        <f>sum(Model!AG9,Model!AG428,Model!AG673,Model!AG898,Model!AG1123,Model!AG1350,Model!AG1575,0*Model!AG1800,Model!AG2025,Model!AG2248,Model!AG3535)</f>
        <v>825.0167447</v>
      </c>
      <c r="AI15" s="89">
        <f>sum(Model!AH9,Model!AH428,Model!AH673,Model!AH898,Model!AH1123,Model!AH1350,Model!AH1575,0*Model!AH1800,Model!AH2025,Model!AH2248,Model!AH3535)</f>
        <v>837.3194573</v>
      </c>
      <c r="AJ15" s="89">
        <f>sum(Model!AI9,Model!AI428,Model!AI673,Model!AI898,Model!AI1123,Model!AI1350,Model!AI1575,0*Model!AI1800,Model!AI2025,Model!AI2248,Model!AI3535)</f>
        <v>849.62217</v>
      </c>
      <c r="AK15" s="89">
        <f>sum(Model!AJ9,Model!AJ428,Model!AJ673,Model!AJ898,Model!AJ1123,Model!AJ1350,Model!AJ1575,0*Model!AJ1800,Model!AJ2025,Model!AJ2248,Model!AJ3535)</f>
        <v>861.9248827</v>
      </c>
      <c r="AL15" s="89">
        <f>sum(Model!AK9,Model!AK428,Model!AK673,Model!AK898,Model!AK1123,Model!AK1350,Model!AK1575,0*Model!AK1800,Model!AK2025,Model!AK2248,Model!AK3535)</f>
        <v>874.2275953</v>
      </c>
      <c r="AM15" s="89">
        <f>sum(Model!AL9,Model!AL428,Model!AL673,Model!AL898,Model!AL1123,Model!AL1350,Model!AL1575,0*Model!AL1800,Model!AL2025,Model!AL2248,Model!AL3535)</f>
        <v>886.530308</v>
      </c>
      <c r="AN15" s="89">
        <f>sum(Model!AM9,Model!AM428,Model!AM673,Model!AM898,Model!AM1123,Model!AM1350,Model!AM1575,0*Model!AM1800,Model!AM2025,Model!AM2248,Model!AM3535)</f>
        <v>898.8330207</v>
      </c>
      <c r="AO15" s="89">
        <f>sum(Model!AN9,Model!AN428,Model!AN673,Model!AN898,Model!AN1123,Model!AN1350,Model!AN1575,0*Model!AN1800,Model!AN2025,Model!AN2248,Model!AN3535)</f>
        <v>911.1357333</v>
      </c>
      <c r="AP15" s="89">
        <f>sum(Model!AO9,Model!AO428,Model!AO673,Model!AO898,Model!AO1123,Model!AO1350,Model!AO1575,0*Model!AO1800,Model!AO2025,Model!AO2248,Model!AO3535)</f>
        <v>923.438446</v>
      </c>
      <c r="AQ15" s="89">
        <f>sum(Model!AP9,Model!AP428,Model!AP673,Model!AP898,Model!AP1123,Model!AP1350,Model!AP1575,0*Model!AP1800,Model!AP2025,Model!AP2248,Model!AP3535)</f>
        <v>935.7411586</v>
      </c>
      <c r="AR15" s="89">
        <f>sum(Model!AQ9,Model!AQ428,Model!AQ673,Model!AQ898,Model!AQ1123,Model!AQ1350,Model!AQ1575,0*Model!AQ1800,Model!AQ2025,Model!AQ2248,Model!AQ3535)</f>
        <v>948.0438713</v>
      </c>
      <c r="AS15" s="89">
        <f>sum(Model!AR9,Model!AR428,Model!AR673,Model!AR898,Model!AR1123,Model!AR1350,Model!AR1575,0*Model!AR1800,Model!AR2025,Model!AR2248,Model!AR3535)</f>
        <v>960.346584</v>
      </c>
      <c r="AT15" s="89">
        <f>sum(Model!AS9,Model!AS428,Model!AS673,Model!AS898,Model!AS1123,Model!AS1350,Model!AS1575,0*Model!AS1800,Model!AS2025,Model!AS2248,Model!AS3535)</f>
        <v>972.6492966</v>
      </c>
      <c r="AU15" s="89">
        <f>sum(Model!AT9,Model!AT428,Model!AT673,Model!AT898,Model!AT1123,Model!AT1350,Model!AT1575,0*Model!AT1800,Model!AT2025,Model!AT2248,Model!AT3535)</f>
        <v>984.9520093</v>
      </c>
      <c r="AV15" s="89">
        <f>sum(Model!AU9,Model!AU428,Model!AU673,Model!AU898,Model!AU1123,Model!AU1350,Model!AU1575,0*Model!AU1800,Model!AU2025,Model!AU2248,Model!AU3535)</f>
        <v>997.254722</v>
      </c>
      <c r="AW15" s="89">
        <f>sum(Model!AV9,Model!AV428,Model!AV673,Model!AV898,Model!AV1123,Model!AV1350,Model!AV1575,0*Model!AV1800,Model!AV2025,Model!AV2248,Model!AV3535)</f>
        <v>1009.557435</v>
      </c>
      <c r="AX15" s="89">
        <f>sum(Model!AW9,Model!AW428,Model!AW673,Model!AW898,Model!AW1123,Model!AW1350,Model!AW1575,0*Model!AW1800,Model!AW2025,Model!AW2248,Model!AW3535)</f>
        <v>1021.860147</v>
      </c>
      <c r="AY15" s="89">
        <f>sum(Model!AX9,Model!AX428,Model!AX673,Model!AX898,Model!AX1123,Model!AX1350,Model!AX1575,0*Model!AX1800,Model!AX2025,Model!AX2248,Model!AX3535)</f>
        <v>1034.16286</v>
      </c>
      <c r="AZ15" s="89">
        <f>sum(Model!AY9,Model!AY428,Model!AY673,Model!AY898,Model!AY1123,Model!AY1350,Model!AY1575,0*Model!AY1800,Model!AY2025,Model!AY2248,Model!AY3535)</f>
        <v>1046.465573</v>
      </c>
      <c r="BA15" s="89">
        <f>sum(Model!AZ9,Model!AZ428,Model!AZ673,Model!AZ898,Model!AZ1123,Model!AZ1350,Model!AZ1575,0*Model!AZ1800,Model!AZ2025,Model!AZ2248,Model!AZ3535)</f>
        <v>1058.768285</v>
      </c>
      <c r="BB15" s="89">
        <f>sum(Model!BA9,Model!BA428,Model!BA673,Model!BA898,Model!BA1123,Model!BA1350,Model!BA1575,0*Model!BA1800,Model!BA2025,Model!BA2248,Model!BA3535)</f>
        <v>1071.070998</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0.000008</v>
      </c>
      <c r="M16" s="89">
        <f>Model!L2474</f>
        <v>0.000016</v>
      </c>
      <c r="N16" s="89">
        <f>Model!M2474</f>
        <v>0.000016</v>
      </c>
      <c r="O16" s="89">
        <f>Model!N2474</f>
        <v>0.00008</v>
      </c>
      <c r="P16" s="89">
        <f>Model!O2474</f>
        <v>0.00008</v>
      </c>
      <c r="Q16" s="89">
        <f>Model!P2474</f>
        <v>0.000168</v>
      </c>
      <c r="R16" s="89">
        <f>Model!Q2474</f>
        <v>0.000184</v>
      </c>
      <c r="S16" s="89">
        <f>Model!R2474</f>
        <v>0.000446</v>
      </c>
      <c r="T16" s="89">
        <f>Model!S2474</f>
        <v>0.0005836</v>
      </c>
      <c r="U16" s="89">
        <f>Model!T2474</f>
        <v>0.0005116</v>
      </c>
      <c r="V16" s="89">
        <f>Model!U2474</f>
        <v>0.0005868</v>
      </c>
      <c r="W16" s="89">
        <f>Model!V2474</f>
        <v>0.0005868</v>
      </c>
      <c r="X16" s="89">
        <f>Model!W2474</f>
        <v>0.0005868</v>
      </c>
      <c r="Y16" s="89">
        <f>Model!X2474</f>
        <v>5.958420428</v>
      </c>
      <c r="Z16" s="89">
        <f>Model!Y2474</f>
        <v>11.91625406</v>
      </c>
      <c r="AA16" s="89">
        <f>Model!Z2474</f>
        <v>17.87408768</v>
      </c>
      <c r="AB16" s="89">
        <f>Model!AA2474</f>
        <v>23.83192131</v>
      </c>
      <c r="AC16" s="89">
        <f>Model!AB2474</f>
        <v>29.78975494</v>
      </c>
      <c r="AD16" s="89">
        <f>Model!AC2474</f>
        <v>35.74758857</v>
      </c>
      <c r="AE16" s="89">
        <f>Model!AD2474</f>
        <v>41.70542219</v>
      </c>
      <c r="AF16" s="89">
        <f>Model!AE2474</f>
        <v>47.66325582</v>
      </c>
      <c r="AG16" s="89">
        <f>Model!AF2474</f>
        <v>53.62108945</v>
      </c>
      <c r="AH16" s="89">
        <f>Model!AG2474</f>
        <v>59.57892308</v>
      </c>
      <c r="AI16" s="89">
        <f>Model!AH2474</f>
        <v>65.5367567</v>
      </c>
      <c r="AJ16" s="89">
        <f>Model!AI2474</f>
        <v>71.49459033</v>
      </c>
      <c r="AK16" s="89">
        <f>Model!AJ2474</f>
        <v>77.45242396</v>
      </c>
      <c r="AL16" s="89">
        <f>Model!AK2474</f>
        <v>83.41025759</v>
      </c>
      <c r="AM16" s="89">
        <f>Model!AL2474</f>
        <v>89.36809121</v>
      </c>
      <c r="AN16" s="89">
        <f>Model!AM2474</f>
        <v>95.32592484</v>
      </c>
      <c r="AO16" s="89">
        <f>Model!AN2474</f>
        <v>101.2837585</v>
      </c>
      <c r="AP16" s="89">
        <f>Model!AO2474</f>
        <v>107.2415921</v>
      </c>
      <c r="AQ16" s="89">
        <f>Model!AP2474</f>
        <v>113.1994257</v>
      </c>
      <c r="AR16" s="89">
        <f>Model!AQ2474</f>
        <v>119.1572594</v>
      </c>
      <c r="AS16" s="89">
        <f>Model!AR2474</f>
        <v>125.115093</v>
      </c>
      <c r="AT16" s="89">
        <f>Model!AS2474</f>
        <v>131.0729266</v>
      </c>
      <c r="AU16" s="89">
        <f>Model!AT2474</f>
        <v>137.0307602</v>
      </c>
      <c r="AV16" s="89">
        <f>Model!AU2474</f>
        <v>142.9885939</v>
      </c>
      <c r="AW16" s="89">
        <f>Model!AV2474</f>
        <v>148.9464275</v>
      </c>
      <c r="AX16" s="89">
        <f>Model!AW2474</f>
        <v>154.9042611</v>
      </c>
      <c r="AY16" s="89">
        <f>Model!AX2474</f>
        <v>160.8620947</v>
      </c>
      <c r="AZ16" s="89">
        <f>Model!AY2474</f>
        <v>166.8199284</v>
      </c>
      <c r="BA16" s="89">
        <f>Model!AZ2474</f>
        <v>172.777762</v>
      </c>
      <c r="BB16" s="89">
        <f>Model!BA2474</f>
        <v>178.7355956</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10.24502966</v>
      </c>
      <c r="E17" s="82">
        <f>sum(Model!D10,Model!D432,Model!D674,Model!D899,Model!D1124,Model!D1351,Model!D1576,0*Model!D1801,Model!D2026,Model!D2250,Model!D2475,Model!D3536)*'Inflation GDP Population'!$S$11/'Inflation GDP Population'!C$11</f>
        <v>10.07691258</v>
      </c>
      <c r="F17" s="82">
        <f>sum(Model!E10,Model!E432,Model!E674,Model!E899,Model!E1124,Model!E1351,Model!E1576,0*Model!E1801,Model!E2026,Model!E2250,Model!E2475,Model!E3536)*'Inflation GDP Population'!$S$11/'Inflation GDP Population'!D$11</f>
        <v>10.1986658</v>
      </c>
      <c r="G17" s="82">
        <f>sum(Model!F10,Model!F432,Model!F674,Model!F899,Model!F1124,Model!F1351,Model!F1576,0*Model!F1801,Model!F2026,Model!F2250,Model!F2475,Model!F3536)*'Inflation GDP Population'!$S$11/'Inflation GDP Population'!E$11</f>
        <v>10.13609968</v>
      </c>
      <c r="H17" s="82">
        <f>sum(Model!G10,Model!G432,Model!G674,Model!G899,Model!G1124,Model!G1351,Model!G1576,0*Model!G1801,Model!G2026,Model!G2250,Model!G2475,Model!G3536)*'Inflation GDP Population'!$S$11/'Inflation GDP Population'!F$11</f>
        <v>10.27302099</v>
      </c>
      <c r="I17" s="82">
        <f>sum(Model!H10,Model!H432,Model!H674,Model!H899,Model!H1124,Model!H1351,Model!H1576,0*Model!H1801,Model!H2026,Model!H2250,Model!H2475,Model!H3536)*'Inflation GDP Population'!$S$11/'Inflation GDP Population'!G$11</f>
        <v>10.20288132</v>
      </c>
      <c r="J17" s="82">
        <f>sum(Model!I10,Model!I432,Model!I674,Model!I899,Model!I1124,Model!I1351,Model!I1576,0*Model!I1801,Model!I2026,Model!I2250,Model!I2475,Model!I3536)*'Inflation GDP Population'!$S$11/'Inflation GDP Population'!H$11</f>
        <v>9.848879838</v>
      </c>
      <c r="K17" s="82">
        <f>sum(Model!J10,Model!J432,Model!J674,Model!J899,Model!J1124,Model!J1351,Model!J1576,0*Model!J1801,Model!J2026,Model!J2250,Model!J2475,Model!J3536)*'Inflation GDP Population'!$S$11/'Inflation GDP Population'!I$11</f>
        <v>9.933341048</v>
      </c>
      <c r="L17" s="82">
        <f>sum(Model!K10,Model!K432,Model!K674,Model!K899,Model!K1124,Model!K1351,Model!K1576,0*Model!K1801,Model!K2026,Model!K2250,Model!K2475,Model!K3536)*'Inflation GDP Population'!$S$11/'Inflation GDP Population'!J$11</f>
        <v>9.739565831</v>
      </c>
      <c r="M17" s="82">
        <f>sum(Model!L10,Model!L432,Model!L674,Model!L899,Model!L1124,Model!L1351,Model!L1576,0*Model!L1801,Model!L2026,Model!L2250,Model!L2475,Model!L3536)*'Inflation GDP Population'!$S$11/'Inflation GDP Population'!K$11</f>
        <v>9.414975171</v>
      </c>
      <c r="N17" s="82">
        <f>sum(Model!M10,Model!M432,Model!M674,Model!M899,Model!M1124,Model!M1351,Model!M1576,0*Model!M1801,Model!M2026,Model!M2250,Model!M2475,Model!M3536)*'Inflation GDP Population'!$S$11/'Inflation GDP Population'!L$11</f>
        <v>9.484754045</v>
      </c>
      <c r="O17" s="82">
        <f>sum(Model!N10,Model!N432,Model!N674,Model!N899,Model!N1124,Model!N1351,Model!N1576,0*Model!N1801,Model!N2026,Model!N2250,Model!N2475,Model!N3536)*'Inflation GDP Population'!$S$11/'Inflation GDP Population'!M$11</f>
        <v>9.281581109</v>
      </c>
      <c r="P17" s="82">
        <f>sum(Model!O10,Model!O432,Model!O674,Model!O899,Model!O1124,Model!O1351,Model!O1576,0*Model!O1801,Model!O2026,Model!O2250,Model!O2475,Model!O3536)*'Inflation GDP Population'!$S$11/'Inflation GDP Population'!N$11</f>
        <v>9.19512267</v>
      </c>
      <c r="Q17" s="82">
        <f>sum(Model!P10,Model!P432,Model!P674,Model!P899,Model!P1124,Model!P1351,Model!P1576,0*Model!P1801,Model!P2026,Model!P2250,Model!P2475,Model!P3536)*'Inflation GDP Population'!$S$11/'Inflation GDP Population'!O$11</f>
        <v>9.222462369</v>
      </c>
      <c r="R17" s="82">
        <f>sum(Model!Q10,Model!Q432,Model!Q674,Model!Q899,Model!Q1124,Model!Q1351,Model!Q1576,0*Model!Q1801,Model!Q2026,Model!Q2250,Model!Q2475,Model!Q3536)*'Inflation GDP Population'!$S$11/'Inflation GDP Population'!P$11</f>
        <v>8.985143637</v>
      </c>
      <c r="S17" s="82">
        <f>sum(Model!R10,Model!R432,Model!R674,Model!R899,Model!R1124,Model!R1351,Model!R1576,0*Model!R1801,Model!R2026,Model!R2250,Model!R2475,Model!R3536)*'Inflation GDP Population'!$S$11/'Inflation GDP Population'!Q$11</f>
        <v>8.722270181</v>
      </c>
      <c r="T17" s="82">
        <f>sum(Model!S10,Model!S432,Model!S674,Model!S899,Model!S1124,Model!S1351,Model!S1576,0*Model!S1801,Model!S2026,Model!S2250,Model!S2475,Model!S3536)*'Inflation GDP Population'!$S$11/'Inflation GDP Population'!R$11</f>
        <v>8.997261116</v>
      </c>
      <c r="U17" s="82">
        <f>sum(Model!T10,Model!T432,Model!T674,Model!T899,Model!T1124,Model!T1351,Model!T1576,0*Model!T1801,Model!T2026,Model!T2250,Model!T2475,Model!T3536)*'Inflation GDP Population'!$S$11/'Inflation GDP Population'!S$11</f>
        <v>8.609320891</v>
      </c>
      <c r="V17" s="82">
        <f>sum(Model!U10,Model!U432,Model!U674,Model!U899,Model!U1124,Model!U1351,Model!U1576,0*Model!U1801,Model!U2026,Model!U2250,Model!U2475,Model!U3536)*'Inflation GDP Population'!$S$11/'Inflation GDP Population'!T$11</f>
        <v>8.612592996</v>
      </c>
      <c r="W17" s="94">
        <f>sum(Model!V10,Model!V432,Model!V674,Model!V899,Model!V1124,Model!V1351,Model!V1576,0*Model!V1801,Model!V2026,Model!V2250,Model!V2475,Model!V3536)*'Inflation GDP Population'!$S$18/'Inflation GDP Population'!U$18</f>
        <v>8.450861348</v>
      </c>
      <c r="X17" s="94">
        <f>sum(Model!W10,Model!W432,Model!W674,Model!W899,Model!W1124,Model!W1351,Model!W1576,0*Model!W1801,Model!W2026,Model!W2250,Model!W2475,Model!W3536)*'Inflation GDP Population'!$S$18/'Inflation GDP Population'!V$18</f>
        <v>8.419413782</v>
      </c>
      <c r="Y17" s="94">
        <f>sum(Model!X10,Model!X432,Model!X674,Model!X899,Model!X1124,Model!X1351,Model!X1576,0*Model!X1801,Model!X2026,Model!X2250,Model!X2475,Model!X3536)*'Inflation GDP Population'!$S$18/'Inflation GDP Population'!W$18</f>
        <v>49.22692196</v>
      </c>
      <c r="Z17" s="94">
        <f>sum(Model!Y10,Model!Y432,Model!Y674,Model!Y899,Model!Y1124,Model!Y1351,Model!Y1576,0*Model!Y1801,Model!Y2026,Model!Y2250,Model!Y2475,Model!Y3536)*'Inflation GDP Population'!$S$18/'Inflation GDP Population'!X$18</f>
        <v>85.51794455</v>
      </c>
      <c r="AA17" s="94">
        <f>sum(Model!Z10,Model!Z432,Model!Z674,Model!Z899,Model!Z1124,Model!Z1351,Model!Z1576,0*Model!Z1801,Model!Z2026,Model!Z2250,Model!Z2475,Model!Z3536)*'Inflation GDP Population'!$S$18/'Inflation GDP Population'!Y$18</f>
        <v>114.7853947</v>
      </c>
      <c r="AB17" s="94">
        <f>sum(Model!AA10,Model!AA432,Model!AA674,Model!AA899,Model!AA1124,Model!AA1351,Model!AA1576,0*Model!AA1801,Model!AA2026,Model!AA2250,Model!AA2475,Model!AA3536)*'Inflation GDP Population'!$S$18/'Inflation GDP Population'!Z$18</f>
        <v>139.7468779</v>
      </c>
      <c r="AC17" s="94">
        <f>sum(Model!AB10,Model!AB432,Model!AB674,Model!AB899,Model!AB1124,Model!AB1351,Model!AB1576,0*Model!AB1801,Model!AB2026,Model!AB2250,Model!AB2475,Model!AB3536)*'Inflation GDP Population'!$S$18/'Inflation GDP Population'!AA$18</f>
        <v>158.543307</v>
      </c>
      <c r="AD17" s="94">
        <f>sum(Model!AC10,Model!AC432,Model!AC674,Model!AC899,Model!AC1124,Model!AC1351,Model!AC1576,0*Model!AC1801,Model!AC2026,Model!AC2250,Model!AC2475,Model!AC3536)*'Inflation GDP Population'!$S$18/'Inflation GDP Population'!AB$18</f>
        <v>181.6029263</v>
      </c>
      <c r="AE17" s="94">
        <f>sum(Model!AD10,Model!AD432,Model!AD674,Model!AD899,Model!AD1124,Model!AD1351,Model!AD1576,0*Model!AD1801,Model!AD2026,Model!AD2250,Model!AD2475,Model!AD3536)*'Inflation GDP Population'!$S$18/'Inflation GDP Population'!AC$18</f>
        <v>203.2168875</v>
      </c>
      <c r="AF17" s="94">
        <f>sum(Model!AE10,Model!AE432,Model!AE674,Model!AE899,Model!AE1124,Model!AE1351,Model!AE1576,0*Model!AE1801,Model!AE2026,Model!AE2250,Model!AE2475,Model!AE3536)*'Inflation GDP Population'!$S$18/'Inflation GDP Population'!AD$18</f>
        <v>221.5962711</v>
      </c>
      <c r="AG17" s="94">
        <f>sum(Model!AF10,Model!AF432,Model!AF674,Model!AF899,Model!AF1124,Model!AF1351,Model!AF1576,0*Model!AF1801,Model!AF2026,Model!AF2250,Model!AF2475,Model!AF3536)*'Inflation GDP Population'!$S$18/'Inflation GDP Population'!AE$18</f>
        <v>237.6663848</v>
      </c>
      <c r="AH17" s="94">
        <f>sum(Model!AG10,Model!AG432,Model!AG674,Model!AG899,Model!AG1124,Model!AG1351,Model!AG1576,0*Model!AG1801,Model!AG2026,Model!AG2250,Model!AG2475,Model!AG3536)*'Inflation GDP Population'!$S$18/'Inflation GDP Population'!AF$18</f>
        <v>252.9694168</v>
      </c>
      <c r="AI17" s="94">
        <f>sum(Model!AH10,Model!AH432,Model!AH674,Model!AH899,Model!AH1124,Model!AH1351,Model!AH1576,0*Model!AH1801,Model!AH2026,Model!AH2250,Model!AH2475,Model!AH3536)*'Inflation GDP Population'!$S$18/'Inflation GDP Population'!AG$18</f>
        <v>274.1338208</v>
      </c>
      <c r="AJ17" s="94">
        <f>sum(Model!AI10,Model!AI432,Model!AI674,Model!AI899,Model!AI1124,Model!AI1351,Model!AI1576,0*Model!AI1801,Model!AI2026,Model!AI2250,Model!AI2475,Model!AI3536)*'Inflation GDP Population'!$S$18/'Inflation GDP Population'!AH$18</f>
        <v>294.7625587</v>
      </c>
      <c r="AK17" s="94">
        <f>sum(Model!AJ10,Model!AJ432,Model!AJ674,Model!AJ899,Model!AJ1124,Model!AJ1351,Model!AJ1576,0*Model!AJ1801,Model!AJ2026,Model!AJ2250,Model!AJ2475,Model!AJ3536)*'Inflation GDP Population'!$S$18/'Inflation GDP Population'!AI$18</f>
        <v>313.0200843</v>
      </c>
      <c r="AL17" s="94">
        <f>sum(Model!AK10,Model!AK432,Model!AK674,Model!AK899,Model!AK1124,Model!AK1351,Model!AK1576,0*Model!AK1801,Model!AK2026,Model!AK2250,Model!AK2475,Model!AK3536)*'Inflation GDP Population'!$S$18/'Inflation GDP Population'!AJ$18</f>
        <v>332.3319892</v>
      </c>
      <c r="AM17" s="94">
        <f>sum(Model!AL10,Model!AL432,Model!AL674,Model!AL899,Model!AL1124,Model!AL1351,Model!AL1576,0*Model!AL1801,Model!AL2026,Model!AL2250,Model!AL2475,Model!AL3536)*'Inflation GDP Population'!$S$18/'Inflation GDP Population'!AK$18</f>
        <v>351.0224193</v>
      </c>
      <c r="AN17" s="94">
        <f>sum(Model!AM10,Model!AM432,Model!AM674,Model!AM899,Model!AM1124,Model!AM1351,Model!AM1576,0*Model!AM1801,Model!AM2026,Model!AM2250,Model!AM2475,Model!AM3536)*'Inflation GDP Population'!$S$18/'Inflation GDP Population'!AL$18</f>
        <v>369.1998548</v>
      </c>
      <c r="AO17" s="94">
        <f>sum(Model!AN10,Model!AN432,Model!AN674,Model!AN899,Model!AN1124,Model!AN1351,Model!AN1576,0*Model!AN1801,Model!AN2026,Model!AN2250,Model!AN2475,Model!AN3536)*'Inflation GDP Population'!$S$18/'Inflation GDP Population'!AM$18</f>
        <v>386.7941463</v>
      </c>
      <c r="AP17" s="94">
        <f>sum(Model!AO10,Model!AO432,Model!AO674,Model!AO899,Model!AO1124,Model!AO1351,Model!AO1576,0*Model!AO1801,Model!AO2026,Model!AO2250,Model!AO2475,Model!AO3536)*'Inflation GDP Population'!$S$18/'Inflation GDP Population'!AN$18</f>
        <v>403.8052864</v>
      </c>
      <c r="AQ17" s="94">
        <f>sum(Model!AP10,Model!AP432,Model!AP674,Model!AP899,Model!AP1124,Model!AP1351,Model!AP1576,0*Model!AP1801,Model!AP2026,Model!AP2250,Model!AP2475,Model!AP3536)*'Inflation GDP Population'!$S$18/'Inflation GDP Population'!AO$18</f>
        <v>420.1932042</v>
      </c>
      <c r="AR17" s="94">
        <f>sum(Model!AQ10,Model!AQ432,Model!AQ674,Model!AQ899,Model!AQ1124,Model!AQ1351,Model!AQ1576,0*Model!AQ1801,Model!AQ2026,Model!AQ2250,Model!AQ2475,Model!AQ3536)*'Inflation GDP Population'!$S$18/'Inflation GDP Population'!AP$18</f>
        <v>436.0360636</v>
      </c>
      <c r="AS17" s="94">
        <f>sum(Model!AR10,Model!AR432,Model!AR674,Model!AR899,Model!AR1124,Model!AR1351,Model!AR1576,0*Model!AR1801,Model!AR2026,Model!AR2250,Model!AR2475,Model!AR3536)*'Inflation GDP Population'!$S$18/'Inflation GDP Population'!AQ$18</f>
        <v>451.2957497</v>
      </c>
      <c r="AT17" s="94">
        <f>sum(Model!AS10,Model!AS432,Model!AS674,Model!AS899,Model!AS1124,Model!AS1351,Model!AS1576,0*Model!AS1801,Model!AS2026,Model!AS2250,Model!AS2475,Model!AS3536)*'Inflation GDP Population'!$S$18/'Inflation GDP Population'!AR$18</f>
        <v>465.9223906</v>
      </c>
      <c r="AU17" s="94">
        <f>sum(Model!AT10,Model!AT432,Model!AT674,Model!AT899,Model!AT1124,Model!AT1351,Model!AT1576,0*Model!AT1801,Model!AT2026,Model!AT2250,Model!AT2475,Model!AT3536)*'Inflation GDP Population'!$S$18/'Inflation GDP Population'!AS$18</f>
        <v>480.0135739</v>
      </c>
      <c r="AV17" s="94">
        <f>sum(Model!AU10,Model!AU432,Model!AU674,Model!AU899,Model!AU1124,Model!AU1351,Model!AU1576,0*Model!AU1801,Model!AU2026,Model!AU2250,Model!AU2475,Model!AU3536)*'Inflation GDP Population'!$S$18/'Inflation GDP Population'!AT$18</f>
        <v>490.0361459</v>
      </c>
      <c r="AW17" s="94">
        <f>sum(Model!AV10,Model!AV432,Model!AV674,Model!AV899,Model!AV1124,Model!AV1351,Model!AV1576,0*Model!AV1801,Model!AV2026,Model!AV2250,Model!AV2475,Model!AV3536)*'Inflation GDP Population'!$S$18/'Inflation GDP Population'!AU$18</f>
        <v>502.815707</v>
      </c>
      <c r="AX17" s="94">
        <f>sum(Model!AW10,Model!AW432,Model!AW674,Model!AW899,Model!AW1124,Model!AW1351,Model!AW1576,0*Model!AW1801,Model!AW2026,Model!AW2250,Model!AW2475,Model!AW3536)*'Inflation GDP Population'!$S$18/'Inflation GDP Population'!AV$18</f>
        <v>514.953657</v>
      </c>
      <c r="AY17" s="94">
        <f>sum(Model!AX10,Model!AX432,Model!AX674,Model!AX899,Model!AX1124,Model!AX1351,Model!AX1576,0*Model!AX1801,Model!AX2026,Model!AX2250,Model!AX2475,Model!AX3536)*'Inflation GDP Population'!$S$18/'Inflation GDP Population'!AW$18</f>
        <v>526.5646586</v>
      </c>
      <c r="AZ17" s="94">
        <f>sum(Model!AY10,Model!AY432,Model!AY674,Model!AY899,Model!AY1124,Model!AY1351,Model!AY1576,0*Model!AY1801,Model!AY2026,Model!AY2250,Model!AY2475,Model!AY3536)*'Inflation GDP Population'!$S$18/'Inflation GDP Population'!AX$18</f>
        <v>537.5924373</v>
      </c>
      <c r="BA17" s="94">
        <f>sum(Model!AZ10,Model!AZ432,Model!AZ674,Model!AZ899,Model!AZ1124,Model!AZ1351,Model!AZ1576,0*Model!AZ1801,Model!AZ2026,Model!AZ2250,Model!AZ2475,Model!AZ3536)*'Inflation GDP Population'!$S$18/'Inflation GDP Population'!AY$18</f>
        <v>547.9721811</v>
      </c>
      <c r="BB17" s="94">
        <f>sum(Model!BA10,Model!BA432,Model!BA674,Model!BA899,Model!BA1124,Model!BA1351,Model!BA1576,0*Model!BA1801,Model!BA2026,Model!BA2250,Model!BA2475,Model!BA3536)*'Inflation GDP Population'!$S$18/'Inflation GDP Population'!AZ$18</f>
        <v>557.8367218</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17.91291389</v>
      </c>
      <c r="E18" s="82">
        <f>sum(Model!D11,Model!D435,0*Model!D675,0*Model!D900,Model!D1126,0*Model!D1352,0*Model!D1802,Model!D2027,Model!D2249,Model!D3537)*'Inflation GDP Population'!$S$11/'Inflation GDP Population'!C$11</f>
        <v>17.62991494</v>
      </c>
      <c r="F18" s="82">
        <f>sum(Model!E11,Model!E435,0*Model!E675,0*Model!E900,Model!E1126,0*Model!E1352,0*Model!E1802,Model!E2027,Model!E2249,Model!E3537)*'Inflation GDP Population'!$S$11/'Inflation GDP Population'!D$11</f>
        <v>17.86163614</v>
      </c>
      <c r="G18" s="82">
        <f>sum(Model!F11,Model!F435,0*Model!F675,0*Model!F900,Model!F1126,0*Model!F1352,0*Model!F1802,Model!F2027,Model!F2249,Model!F3537)*'Inflation GDP Population'!$S$11/'Inflation GDP Population'!E$11</f>
        <v>19.38161425</v>
      </c>
      <c r="H18" s="82">
        <f>sum(Model!G11,Model!G435,0*Model!G675,0*Model!G900,Model!G1126,0*Model!G1352,0*Model!G1802,Model!G2027,Model!G2249,Model!G3537)*'Inflation GDP Population'!$S$11/'Inflation GDP Population'!F$11</f>
        <v>20.5428988</v>
      </c>
      <c r="I18" s="82">
        <f>sum(Model!H11,Model!H435,0*Model!H675,0*Model!H900,Model!H1126,0*Model!H1352,0*Model!H1802,Model!H2027,Model!H2249,Model!H3537)*'Inflation GDP Population'!$S$11/'Inflation GDP Population'!G$11</f>
        <v>23.07482012</v>
      </c>
      <c r="J18" s="82">
        <f>sum(Model!I11,Model!I435,0*Model!I675,0*Model!I900,Model!I1126,0*Model!I1352,0*Model!I1802,Model!I2027,Model!I2249,Model!I3537)*'Inflation GDP Population'!$S$11/'Inflation GDP Population'!H$11</f>
        <v>18.63516061</v>
      </c>
      <c r="K18" s="82">
        <f>sum(Model!J11,Model!J435,0*Model!J675,0*Model!J900,Model!J1126,0*Model!J1352,0*Model!J1802,Model!J2027,Model!J2249,Model!J3537)*'Inflation GDP Population'!$S$11/'Inflation GDP Population'!I$11</f>
        <v>19.91075443</v>
      </c>
      <c r="L18" s="82">
        <f>sum(Model!K11,Model!K435,0*Model!K675,0*Model!K900,Model!K1126,0*Model!K1352,0*Model!K1802,Model!K2027,Model!K2249,Model!K3537)*'Inflation GDP Population'!$S$11/'Inflation GDP Population'!J$11</f>
        <v>21.42616236</v>
      </c>
      <c r="M18" s="82">
        <f>sum(Model!L11,Model!L435,0*Model!L675,0*Model!L900,Model!L1126,0*Model!L1352,0*Model!L1802,Model!L2027,Model!L2249,Model!L3537)*'Inflation GDP Population'!$S$11/'Inflation GDP Population'!K$11</f>
        <v>17.03372838</v>
      </c>
      <c r="N18" s="82">
        <f>sum(Model!M11,Model!M435,0*Model!M675,0*Model!M900,Model!M1126,0*Model!M1352,0*Model!M1802,Model!M2027,Model!M2249,Model!M3537)*'Inflation GDP Population'!$S$11/'Inflation GDP Population'!L$11</f>
        <v>19.23211881</v>
      </c>
      <c r="O18" s="82">
        <f>sum(Model!N11,Model!N435,0*Model!N675,0*Model!N900,Model!N1126,0*Model!N1352,0*Model!N1802,Model!N2027,Model!N2249,Model!N3537)*'Inflation GDP Population'!$S$11/'Inflation GDP Population'!M$11</f>
        <v>18.85105947</v>
      </c>
      <c r="P18" s="82">
        <f>sum(Model!O11,Model!O435,0*Model!O675,0*Model!O900,Model!O1126,0*Model!O1352,0*Model!O1802,Model!O2027,Model!O2249,Model!O3537)*'Inflation GDP Population'!$S$11/'Inflation GDP Population'!N$11</f>
        <v>16.78760884</v>
      </c>
      <c r="Q18" s="82">
        <f>sum(Model!P11,Model!P435,0*Model!P675,0*Model!P900,Model!P1126,0*Model!P1352,0*Model!P1802,Model!P2027,Model!P2249,Model!P3537)*'Inflation GDP Population'!$S$11/'Inflation GDP Population'!O$11</f>
        <v>17.69705765</v>
      </c>
      <c r="R18" s="82">
        <f>sum(Model!Q11,Model!Q435,0*Model!Q675,0*Model!Q900,Model!Q1126,0*Model!Q1352,0*Model!Q1802,Model!Q2027,Model!Q2249,Model!Q3537)*'Inflation GDP Population'!$S$11/'Inflation GDP Population'!P$11</f>
        <v>18.59867721</v>
      </c>
      <c r="S18" s="82">
        <f>sum(Model!R11,Model!R435,0*Model!R675,0*Model!R900,Model!R1126,0*Model!R1352,0*Model!R1802,Model!R2027,Model!R2249,Model!R3537)*'Inflation GDP Population'!$S$11/'Inflation GDP Population'!Q$11</f>
        <v>14.38709876</v>
      </c>
      <c r="T18" s="82">
        <f>sum(Model!S11,Model!S435,0*Model!S675,0*Model!S900,Model!S1126,0*Model!S1352,0*Model!S1802,Model!S2027,Model!S2249,Model!S3537)*'Inflation GDP Population'!$S$11/'Inflation GDP Population'!R$11</f>
        <v>13.71348403</v>
      </c>
      <c r="U18" s="82">
        <f>sum(Model!T11,Model!T435,0*Model!T675,0*Model!T900,Model!T1126,0*Model!T1352,0*Model!T1802,Model!T2027,Model!T2249,Model!T3537)*'Inflation GDP Population'!$S$11/'Inflation GDP Population'!S$11</f>
        <v>13.34072902</v>
      </c>
      <c r="V18" s="82">
        <f>sum(Model!U11,Model!U435,0*Model!U675,0*Model!U900,Model!U1126,0*Model!U1352,0*Model!U1802,Model!U2027,Model!U2249,Model!U3537)*'Inflation GDP Population'!$S$11/'Inflation GDP Population'!T$11</f>
        <v>14.1860455</v>
      </c>
      <c r="W18" s="94">
        <f>sum(Model!V11,Model!V435,0*Model!V675,0*Model!V900,Model!V1126,0*Model!V1352,0*Model!V1802,Model!V2027,Model!V2249,Model!V3537)*'Inflation GDP Population'!$S$18/'Inflation GDP Population'!U$18</f>
        <v>13.15205691</v>
      </c>
      <c r="X18" s="94">
        <f>sum(Model!W11,Model!W435,0*Model!W675,0*Model!W900,Model!W1126,0*Model!W1352,0*Model!W1802,Model!W2027,Model!W2249,Model!W3537)*'Inflation GDP Population'!$S$18/'Inflation GDP Population'!V$18</f>
        <v>13.80396964</v>
      </c>
      <c r="Y18" s="94">
        <f>sum(Model!X11,Model!X435,0*Model!X675,0*Model!X900,Model!X1126,0*Model!X1352,0*Model!X1802,Model!X2027,Model!X2249,Model!X3537)*'Inflation GDP Population'!$S$18/'Inflation GDP Population'!W$18</f>
        <v>13.16542221</v>
      </c>
      <c r="Z18" s="94">
        <f>sum(Model!Y11,Model!Y435,0*Model!Y675,0*Model!Y900,Model!Y1126,0*Model!Y1352,0*Model!Y1802,Model!Y2027,Model!Y2249,Model!Y3537)*'Inflation GDP Population'!$S$18/'Inflation GDP Population'!X$18</f>
        <v>13.06955944</v>
      </c>
      <c r="AA18" s="94">
        <f>sum(Model!Z11,Model!Z435,0*Model!Z675,0*Model!Z900,Model!Z1126,0*Model!Z1352,0*Model!Z1802,Model!Z2027,Model!Z2249,Model!Z3537)*'Inflation GDP Population'!$S$18/'Inflation GDP Population'!Y$18</f>
        <v>12.90086002</v>
      </c>
      <c r="AB18" s="94">
        <f>sum(Model!AA11,Model!AA435,0*Model!AA675,0*Model!AA900,Model!AA1126,0*Model!AA1352,0*Model!AA1802,Model!AA2027,Model!AA2249,Model!AA3537)*'Inflation GDP Population'!$S$18/'Inflation GDP Population'!Z$18</f>
        <v>12.85959098</v>
      </c>
      <c r="AC18" s="94">
        <f>sum(Model!AB11,Model!AB435,0*Model!AB675,0*Model!AB900,Model!AB1126,0*Model!AB1352,0*Model!AB1802,Model!AB2027,Model!AB2249,Model!AB3537)*'Inflation GDP Population'!$S$18/'Inflation GDP Population'!AA$18</f>
        <v>12.77652219</v>
      </c>
      <c r="AD18" s="94">
        <f>sum(Model!AC11,Model!AC435,0*Model!AC675,0*Model!AC900,Model!AC1126,0*Model!AC1352,0*Model!AC1802,Model!AC2027,Model!AC2249,Model!AC3537)*'Inflation GDP Population'!$S$18/'Inflation GDP Population'!AB$18</f>
        <v>12.43195719</v>
      </c>
      <c r="AE18" s="94">
        <f>sum(Model!AD11,Model!AD435,0*Model!AD675,0*Model!AD900,Model!AD1126,0*Model!AD1352,0*Model!AD1802,Model!AD2027,Model!AD2249,Model!AD3537)*'Inflation GDP Population'!$S$18/'Inflation GDP Population'!AC$18</f>
        <v>12.02085044</v>
      </c>
      <c r="AF18" s="94">
        <f>sum(Model!AE11,Model!AE435,0*Model!AE675,0*Model!AE900,Model!AE1126,0*Model!AE1352,0*Model!AE1802,Model!AE2027,Model!AE2249,Model!AE3537)*'Inflation GDP Population'!$S$18/'Inflation GDP Population'!AD$18</f>
        <v>11.80457314</v>
      </c>
      <c r="AG18" s="94">
        <f>sum(Model!AF11,Model!AF435,0*Model!AF675,0*Model!AF900,Model!AF1126,0*Model!AF1352,0*Model!AF1802,Model!AF2027,Model!AF2249,Model!AF3537)*'Inflation GDP Population'!$S$18/'Inflation GDP Population'!AE$18</f>
        <v>11.49089379</v>
      </c>
      <c r="AH18" s="94">
        <f>sum(Model!AG11,Model!AG435,0*Model!AG675,0*Model!AG900,Model!AG1126,0*Model!AG1352,0*Model!AG1802,Model!AG2027,Model!AG2249,Model!AG3537)*'Inflation GDP Population'!$S$18/'Inflation GDP Population'!AF$18</f>
        <v>11.23682695</v>
      </c>
      <c r="AI18" s="94">
        <f>sum(Model!AH11,Model!AH435,0*Model!AH675,0*Model!AH900,Model!AH1126,0*Model!AH1352,0*Model!AH1802,Model!AH2027,Model!AH2249,Model!AH3537)*'Inflation GDP Population'!$S$18/'Inflation GDP Population'!AG$18</f>
        <v>10.91578657</v>
      </c>
      <c r="AJ18" s="94">
        <f>sum(Model!AI11,Model!AI435,0*Model!AI675,0*Model!AI900,Model!AI1126,0*Model!AI1352,0*Model!AI1802,Model!AI2027,Model!AI2249,Model!AI3537)*'Inflation GDP Population'!$S$18/'Inflation GDP Population'!AH$18</f>
        <v>10.764139</v>
      </c>
      <c r="AK18" s="94">
        <f>sum(Model!AJ11,Model!AJ435,0*Model!AJ675,0*Model!AJ900,Model!AJ1126,0*Model!AJ1352,0*Model!AJ1802,Model!AJ2027,Model!AJ2249,Model!AJ3537)*'Inflation GDP Population'!$S$18/'Inflation GDP Population'!AI$18</f>
        <v>10.5230909</v>
      </c>
      <c r="AL18" s="94">
        <f>sum(Model!AK11,Model!AK435,0*Model!AK675,0*Model!AK900,Model!AK1126,0*Model!AK1352,0*Model!AK1802,Model!AK2027,Model!AK2249,Model!AK3537)*'Inflation GDP Population'!$S$18/'Inflation GDP Population'!AJ$18</f>
        <v>10.2630547</v>
      </c>
      <c r="AM18" s="94">
        <f>sum(Model!AL11,Model!AL435,0*Model!AL675,0*Model!AL900,Model!AL1126,0*Model!AL1352,0*Model!AL1802,Model!AL2027,Model!AL2249,Model!AL3537)*'Inflation GDP Population'!$S$18/'Inflation GDP Population'!AK$18</f>
        <v>10.01475961</v>
      </c>
      <c r="AN18" s="94">
        <f>sum(Model!AM11,Model!AM435,0*Model!AM675,0*Model!AM900,Model!AM1126,0*Model!AM1352,0*Model!AM1802,Model!AM2027,Model!AM2249,Model!AM3537)*'Inflation GDP Population'!$S$18/'Inflation GDP Population'!AL$18</f>
        <v>9.78791386</v>
      </c>
      <c r="AO18" s="94">
        <f>sum(Model!AN11,Model!AN435,0*Model!AN675,0*Model!AN900,Model!AN1126,0*Model!AN1352,0*Model!AN1802,Model!AN2027,Model!AN2249,Model!AN3537)*'Inflation GDP Population'!$S$18/'Inflation GDP Population'!AM$18</f>
        <v>9.502313043</v>
      </c>
      <c r="AP18" s="94">
        <f>sum(Model!AO11,Model!AO435,0*Model!AO675,0*Model!AO900,Model!AO1126,0*Model!AO1352,0*Model!AO1802,Model!AO2027,Model!AO2249,Model!AO3537)*'Inflation GDP Population'!$S$18/'Inflation GDP Population'!AN$18</f>
        <v>9.201821936</v>
      </c>
      <c r="AQ18" s="94">
        <f>sum(Model!AP11,Model!AP435,0*Model!AP675,0*Model!AP900,Model!AP1126,0*Model!AP1352,0*Model!AP1802,Model!AP2027,Model!AP2249,Model!AP3537)*'Inflation GDP Population'!$S$18/'Inflation GDP Population'!AO$18</f>
        <v>8.926497137</v>
      </c>
      <c r="AR18" s="94">
        <f>sum(Model!AQ11,Model!AQ435,0*Model!AQ675,0*Model!AQ900,Model!AQ1126,0*Model!AQ1352,0*Model!AQ1802,Model!AQ2027,Model!AQ2249,Model!AQ3537)*'Inflation GDP Population'!$S$18/'Inflation GDP Population'!AP$18</f>
        <v>8.672459666</v>
      </c>
      <c r="AS18" s="94">
        <f>sum(Model!AR11,Model!AR435,0*Model!AR675,0*Model!AR900,Model!AR1126,0*Model!AR1352,0*Model!AR1802,Model!AR2027,Model!AR2249,Model!AR3537)*'Inflation GDP Population'!$S$18/'Inflation GDP Population'!AQ$18</f>
        <v>8.348910469</v>
      </c>
      <c r="AT18" s="94">
        <f>sum(Model!AS11,Model!AS435,0*Model!AS675,0*Model!AS900,Model!AS1126,0*Model!AS1352,0*Model!AS1802,Model!AS2027,Model!AS2249,Model!AS3537)*'Inflation GDP Population'!$S$18/'Inflation GDP Population'!AR$18</f>
        <v>8.068783125</v>
      </c>
      <c r="AU18" s="94">
        <f>sum(Model!AT11,Model!AT435,0*Model!AT675,0*Model!AT900,Model!AT1126,0*Model!AT1352,0*Model!AT1802,Model!AT2027,Model!AT2249,Model!AT3537)*'Inflation GDP Population'!$S$18/'Inflation GDP Population'!AS$18</f>
        <v>7.786686913</v>
      </c>
      <c r="AV18" s="94">
        <f>sum(Model!AU11,Model!AU435,0*Model!AU675,0*Model!AU900,Model!AU1126,0*Model!AU1352,0*Model!AU1802,Model!AU2027,Model!AU2249,Model!AU3537)*'Inflation GDP Population'!$S$18/'Inflation GDP Population'!AT$18</f>
        <v>7.527177938</v>
      </c>
      <c r="AW18" s="94">
        <f>sum(Model!AV11,Model!AV435,0*Model!AV675,0*Model!AV900,Model!AV1126,0*Model!AV1352,0*Model!AV1802,Model!AV2027,Model!AV2249,Model!AV3537)*'Inflation GDP Population'!$S$18/'Inflation GDP Population'!AU$18</f>
        <v>7.249426789</v>
      </c>
      <c r="AX18" s="94">
        <f>sum(Model!AW11,Model!AW435,0*Model!AW675,0*Model!AW900,Model!AW1126,0*Model!AW1352,0*Model!AW1802,Model!AW2027,Model!AW2249,Model!AW3537)*'Inflation GDP Population'!$S$18/'Inflation GDP Population'!AV$18</f>
        <v>6.956074163</v>
      </c>
      <c r="AY18" s="94">
        <f>sum(Model!AX11,Model!AX435,0*Model!AX675,0*Model!AX900,Model!AX1126,0*Model!AX1352,0*Model!AX1802,Model!AX2027,Model!AX2249,Model!AX3537)*'Inflation GDP Population'!$S$18/'Inflation GDP Population'!AW$18</f>
        <v>6.66639439</v>
      </c>
      <c r="AZ18" s="94">
        <f>sum(Model!AY11,Model!AY435,0*Model!AY675,0*Model!AY900,Model!AY1126,0*Model!AY1352,0*Model!AY1802,Model!AY2027,Model!AY2249,Model!AY3537)*'Inflation GDP Population'!$S$18/'Inflation GDP Population'!AX$18</f>
        <v>6.406827723</v>
      </c>
      <c r="BA18" s="94">
        <f>sum(Model!AZ11,Model!AZ435,0*Model!AZ675,0*Model!AZ900,Model!AZ1126,0*Model!AZ1352,0*Model!AZ1802,Model!AZ2027,Model!AZ2249,Model!AZ3537)*'Inflation GDP Population'!$S$18/'Inflation GDP Population'!AY$18</f>
        <v>6.121626713</v>
      </c>
      <c r="BB18" s="94">
        <f>sum(Model!BA11,Model!BA435,0*Model!BA675,0*Model!BA900,Model!BA1126,0*Model!BA1352,0*Model!BA1802,Model!BA2027,Model!BA2249,Model!BA3537)*'Inflation GDP Population'!$S$18/'Inflation GDP Population'!AZ$18</f>
        <v>5.822264159</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1.200180155</v>
      </c>
      <c r="E19" s="96">
        <f>(Model!D1125)*'Inflation GDP Population'!$S$11/'Inflation GDP Population'!C$11</f>
        <v>1.183808626</v>
      </c>
      <c r="F19" s="96">
        <f>(Model!E1125)*'Inflation GDP Population'!$S$11/'Inflation GDP Population'!D$11</f>
        <v>1.170521512</v>
      </c>
      <c r="G19" s="96">
        <f>(Model!F1125)*'Inflation GDP Population'!$S$11/'Inflation GDP Population'!E$11</f>
        <v>1.124071885</v>
      </c>
      <c r="H19" s="96">
        <f>(Model!G1125)*'Inflation GDP Population'!$S$11/'Inflation GDP Population'!F$11</f>
        <v>1.185816712</v>
      </c>
      <c r="I19" s="96">
        <f>(Model!H1125)*'Inflation GDP Population'!$S$11/'Inflation GDP Population'!G$11</f>
        <v>1.166695131</v>
      </c>
      <c r="J19" s="96">
        <f>(Model!I1125)*'Inflation GDP Population'!$S$11/'Inflation GDP Population'!H$11</f>
        <v>1.125758388</v>
      </c>
      <c r="K19" s="96">
        <f>(Model!J1125)*'Inflation GDP Population'!$S$11/'Inflation GDP Population'!I$11</f>
        <v>1.153115738</v>
      </c>
      <c r="L19" s="96">
        <f>(Model!K1125)*'Inflation GDP Population'!$S$11/'Inflation GDP Population'!J$11</f>
        <v>1.15412917</v>
      </c>
      <c r="M19" s="96">
        <f>(Model!L1125)*'Inflation GDP Population'!$S$11/'Inflation GDP Population'!K$11</f>
        <v>1.163798243</v>
      </c>
      <c r="N19" s="96">
        <f>(Model!M1125)*'Inflation GDP Population'!$S$11/'Inflation GDP Population'!L$11</f>
        <v>1.14209869</v>
      </c>
      <c r="O19" s="96">
        <f>(Model!N1125)*'Inflation GDP Population'!$S$11/'Inflation GDP Population'!M$11</f>
        <v>1.118882562</v>
      </c>
      <c r="P19" s="96">
        <f>(Model!O1125)*'Inflation GDP Population'!$S$11/'Inflation GDP Population'!N$11</f>
        <v>1.153281596</v>
      </c>
      <c r="Q19" s="96">
        <f>(Model!P1125)*'Inflation GDP Population'!$S$11/'Inflation GDP Population'!O$11</f>
        <v>1.176487061</v>
      </c>
      <c r="R19" s="96">
        <f>(Model!Q1125)*'Inflation GDP Population'!$S$11/'Inflation GDP Population'!P$11</f>
        <v>1.143007478</v>
      </c>
      <c r="S19" s="96">
        <f>(Model!R1125)*'Inflation GDP Population'!$S$11/'Inflation GDP Population'!Q$11</f>
        <v>1.182028617</v>
      </c>
      <c r="T19" s="96">
        <f>(Model!S1125)*'Inflation GDP Population'!$S$11/'Inflation GDP Population'!R$11</f>
        <v>1.216278281</v>
      </c>
      <c r="U19" s="96">
        <f>(Model!T1125)*'Inflation GDP Population'!$S$11/'Inflation GDP Population'!S$11</f>
        <v>1.199058112</v>
      </c>
      <c r="V19" s="96">
        <f>(Model!U1125)*'Inflation GDP Population'!$S$11/'Inflation GDP Population'!T$11</f>
        <v>1.213063352</v>
      </c>
      <c r="W19" s="97">
        <f>(Model!V1125)*'Inflation GDP Population'!$S$18/'Inflation GDP Population'!U$18</f>
        <v>1.140742465</v>
      </c>
      <c r="X19" s="97">
        <f>(Model!W1125)*'Inflation GDP Population'!$S$18/'Inflation GDP Population'!V$18</f>
        <v>1.093284038</v>
      </c>
      <c r="Y19" s="97">
        <f>(Model!X1125)*'Inflation GDP Population'!$S$18/'Inflation GDP Population'!W$18</f>
        <v>1.02758255</v>
      </c>
      <c r="Z19" s="97">
        <f>(Model!Y1125)*'Inflation GDP Population'!$S$18/'Inflation GDP Population'!X$18</f>
        <v>0.9654555583</v>
      </c>
      <c r="AA19" s="97">
        <f>(Model!Z1125)*'Inflation GDP Population'!$S$18/'Inflation GDP Population'!Y$18</f>
        <v>0.9067193589</v>
      </c>
      <c r="AB19" s="97">
        <f>(Model!AA1125)*'Inflation GDP Population'!$S$18/'Inflation GDP Population'!Z$18</f>
        <v>0.8511993479</v>
      </c>
      <c r="AC19" s="97">
        <f>(Model!AB1125)*'Inflation GDP Population'!$S$18/'Inflation GDP Population'!AA$18</f>
        <v>0.7987295799</v>
      </c>
      <c r="AD19" s="97">
        <f>(Model!AC1125)*'Inflation GDP Population'!$S$18/'Inflation GDP Population'!AB$18</f>
        <v>0.749152351</v>
      </c>
      <c r="AE19" s="97">
        <f>(Model!AD1125)*'Inflation GDP Population'!$S$18/'Inflation GDP Population'!AC$18</f>
        <v>0.7172684662</v>
      </c>
      <c r="AF19" s="97">
        <f>(Model!AE1125)*'Inflation GDP Population'!$S$18/'Inflation GDP Population'!AD$18</f>
        <v>0.6863997951</v>
      </c>
      <c r="AG19" s="97">
        <f>(Model!AF1125)*'Inflation GDP Population'!$S$18/'Inflation GDP Population'!AE$18</f>
        <v>0.6565176217</v>
      </c>
      <c r="AH19" s="97">
        <f>(Model!AG1125)*'Inflation GDP Population'!$S$18/'Inflation GDP Population'!AF$18</f>
        <v>0.6275939915</v>
      </c>
      <c r="AI19" s="97">
        <f>(Model!AH1125)*'Inflation GDP Population'!$S$18/'Inflation GDP Population'!AG$18</f>
        <v>0.5996016917</v>
      </c>
      <c r="AJ19" s="97">
        <f>(Model!AI1125)*'Inflation GDP Population'!$S$18/'Inflation GDP Population'!AH$18</f>
        <v>0.5725142326</v>
      </c>
      <c r="AK19" s="97">
        <f>(Model!AJ1125)*'Inflation GDP Population'!$S$18/'Inflation GDP Population'!AI$18</f>
        <v>0.5463058291</v>
      </c>
      <c r="AL19" s="97">
        <f>(Model!AK1125)*'Inflation GDP Population'!$S$18/'Inflation GDP Population'!AJ$18</f>
        <v>0.5209513828</v>
      </c>
      <c r="AM19" s="97">
        <f>(Model!AL1125)*'Inflation GDP Population'!$S$18/'Inflation GDP Population'!AK$18</f>
        <v>0.4964264644</v>
      </c>
      <c r="AN19" s="97">
        <f>(Model!AM1125)*'Inflation GDP Population'!$S$18/'Inflation GDP Population'!AL$18</f>
        <v>0.4727072964</v>
      </c>
      <c r="AO19" s="97">
        <f>(Model!AN1125)*'Inflation GDP Population'!$S$18/'Inflation GDP Population'!AM$18</f>
        <v>0.4497707369</v>
      </c>
      <c r="AP19" s="97">
        <f>(Model!AO1125)*'Inflation GDP Population'!$S$18/'Inflation GDP Population'!AN$18</f>
        <v>0.427594263</v>
      </c>
      <c r="AQ19" s="97">
        <f>(Model!AP1125)*'Inflation GDP Population'!$S$18/'Inflation GDP Population'!AO$18</f>
        <v>0.4061559551</v>
      </c>
      <c r="AR19" s="97">
        <f>(Model!AQ1125)*'Inflation GDP Population'!$S$18/'Inflation GDP Population'!AP$18</f>
        <v>0.3854344814</v>
      </c>
      <c r="AS19" s="97">
        <f>(Model!AR1125)*'Inflation GDP Population'!$S$18/'Inflation GDP Population'!AQ$18</f>
        <v>0.3654090826</v>
      </c>
      <c r="AT19" s="97">
        <f>(Model!AS1125)*'Inflation GDP Population'!$S$18/'Inflation GDP Population'!AR$18</f>
        <v>0.3460595578</v>
      </c>
      <c r="AU19" s="97">
        <f>(Model!AT1125)*'Inflation GDP Population'!$S$18/'Inflation GDP Population'!AS$18</f>
        <v>0.3273662494</v>
      </c>
      <c r="AV19" s="97">
        <f>(Model!AU1125)*'Inflation GDP Population'!$S$18/'Inflation GDP Population'!AT$18</f>
        <v>0.3093100299</v>
      </c>
      <c r="AW19" s="97">
        <f>(Model!AV1125)*'Inflation GDP Population'!$S$18/'Inflation GDP Population'!AU$18</f>
        <v>0.2918722877</v>
      </c>
      <c r="AX19" s="97">
        <f>(Model!AW1125)*'Inflation GDP Population'!$S$18/'Inflation GDP Population'!AV$18</f>
        <v>0.2750349138</v>
      </c>
      <c r="AY19" s="97">
        <f>(Model!AX1125)*'Inflation GDP Population'!$S$18/'Inflation GDP Population'!AW$18</f>
        <v>0.2587802895</v>
      </c>
      <c r="AZ19" s="97">
        <f>(Model!AY1125)*'Inflation GDP Population'!$S$18/'Inflation GDP Population'!AX$18</f>
        <v>0.2430912731</v>
      </c>
      <c r="BA19" s="97">
        <f>(Model!AZ1125)*'Inflation GDP Population'!$S$18/'Inflation GDP Population'!AY$18</f>
        <v>0.2279511877</v>
      </c>
      <c r="BB19" s="97">
        <f>(Model!BA1125)*'Inflation GDP Population'!$S$18/'Inflation GDP Population'!AZ$18</f>
        <v>0.2133438094</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218</v>
      </c>
      <c r="E20" s="98">
        <f>sum(Model!D18,Model!D438,Model!D677,Model!D902,Model!D1129,Model!D1354,Model!D1579,0*Model!D1804,Model!D2030,Model!D2253,Model!D3539)</f>
        <v>1802.5</v>
      </c>
      <c r="F20" s="98">
        <f>sum(Model!E18,Model!E438,Model!E677,Model!E902,Model!E1129,Model!E1354,Model!E1579,0*Model!E1804,Model!E2030,Model!E2253,Model!E3539)</f>
        <v>4391.1</v>
      </c>
      <c r="G20" s="98">
        <f>sum(Model!F18,Model!F438,Model!F677,Model!F902,Model!F1129,Model!F1354,Model!F1579,0*Model!F1804,Model!F2030,Model!F2253,Model!F3539)</f>
        <v>5984.1</v>
      </c>
      <c r="H20" s="98">
        <f>sum(Model!G18,Model!G438,Model!G677,Model!G902,Model!G1129,Model!G1354,Model!G1579,0*Model!G1804,Model!G2030,Model!G2253,Model!G3539)</f>
        <v>4449.9</v>
      </c>
      <c r="I20" s="98">
        <f>sum(Model!H18,Model!H438,Model!H677,Model!H902,Model!H1129,Model!H1354,Model!H1579,0*Model!H1804,Model!H2030,Model!H2253,Model!H3539)</f>
        <v>342.5</v>
      </c>
      <c r="J20" s="98">
        <f>sum(Model!I18,Model!I438,Model!I677,Model!I902,Model!I1129,Model!I1354,Model!I1579,0*Model!I1804,Model!I2030,Model!I2253,Model!I3539)</f>
        <v>1465.8</v>
      </c>
      <c r="K20" s="98">
        <f>sum(Model!J18,Model!J438,Model!J677,Model!J902,Model!J1129,Model!J1354,Model!J1579,0*Model!J1804,Model!J2030,Model!J2253,Model!J3539)</f>
        <v>182.2</v>
      </c>
      <c r="L20" s="98">
        <f>sum(Model!K18,Model!K438,Model!K677,Model!K902,Model!K1129,Model!K1354,Model!K1579,0*Model!K1804,Model!K2030,Model!K2253,Model!K3539)</f>
        <v>385.2</v>
      </c>
      <c r="M20" s="98">
        <f>sum(Model!L18,Model!L438,Model!L677,Model!L902,Model!L1129,Model!L1354,Model!L1579,0*Model!L1804,Model!L2030,Model!L2253,Model!L3539)</f>
        <v>785.9</v>
      </c>
      <c r="N20" s="98">
        <f>sum(Model!M18,Model!M438,Model!M677,Model!M902,Model!M1129,Model!M1354,Model!M1579,0*Model!M1804,Model!M2030,Model!M2253,Model!M3539)</f>
        <v>262.5</v>
      </c>
      <c r="O20" s="98">
        <f>sum(Model!N18,Model!N438,Model!N677,Model!N902,Model!N1129,Model!N1354,Model!N1579,0*Model!N1804,Model!N2030,Model!N2253,Model!N3539)</f>
        <v>3765.9</v>
      </c>
      <c r="P20" s="98">
        <f>sum(Model!O18,Model!O438,Model!O677,Model!O902,Model!O1129,Model!O1354,Model!O1579,0*Model!O1804,Model!O2030,Model!O2253,Model!O3539)</f>
        <v>2873.6</v>
      </c>
      <c r="Q20" s="98">
        <f>sum(Model!P18,Model!P438,Model!P677,Model!P902,Model!P1129,Model!P1354,Model!P1579,0*Model!P1804,Model!P2030,Model!P2253,Model!P3539)</f>
        <v>456.3</v>
      </c>
      <c r="R20" s="98">
        <f>sum(Model!Q18,Model!Q438,Model!Q677,Model!Q902,Model!Q1129,Model!Q1354,Model!Q1579,0*Model!Q1804,Model!Q2030,Model!Q2253,Model!Q3539)</f>
        <v>2375</v>
      </c>
      <c r="S20" s="98">
        <f>sum(Model!R18,Model!R438,Model!R677,Model!R902,Model!R1129,Model!R1354,Model!R1579,0*Model!R1804,Model!R2030,Model!R2253,Model!R3539)</f>
        <v>2859.5</v>
      </c>
      <c r="T20" s="98">
        <f>sum(Model!S18,Model!S438,Model!S677,Model!S902,Model!S1129,Model!S1354,Model!S1579,0*Model!S1804,Model!S2030,Model!S2253,Model!S3539)</f>
        <v>4064.2</v>
      </c>
      <c r="U20" s="98">
        <f>sum(Model!T18,Model!T438,Model!T677,Model!T902,Model!T1129,Model!T1354,Model!T1579,0*Model!T1804,Model!T2030,Model!T2253,Model!T3539)</f>
        <v>5147.2</v>
      </c>
      <c r="V20" s="98">
        <f>sum(Model!U18,Model!U438,Model!U677,Model!U902,Model!U1129,Model!U1354,Model!U1579,0*Model!U1804,Model!U2030,Model!U2253,Model!U3539)</f>
        <v>11324</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28546.37535</v>
      </c>
      <c r="Z20" s="98">
        <f>sum(Model!Y18,Model!Y438,Model!Y677,Model!Y902,Model!Y1129,Model!Y1354,Model!Y1579,0*Model!Y1804,Model!Y2030,Model!Y2253,Model!Y3539)</f>
        <v>16124.66901</v>
      </c>
      <c r="AA20" s="98">
        <f>sum(Model!Z18,Model!Z438,Model!Z677,Model!Z902,Model!Z1129,Model!Z1354,Model!Z1579,0*Model!Z1804,Model!Z2030,Model!Z2253,Model!Z3539)</f>
        <v>17262.36901</v>
      </c>
      <c r="AB20" s="98">
        <f>sum(Model!AA18,Model!AA438,Model!AA677,Model!AA902,Model!AA1129,Model!AA1354,Model!AA1579,0*Model!AA1804,Model!AA2030,Model!AA2253,Model!AA3539)</f>
        <v>14571.66901</v>
      </c>
      <c r="AC20" s="98">
        <f>sum(Model!AB18,Model!AB438,Model!AB677,Model!AB902,Model!AB1129,Model!AB1354,Model!AB1579,0*Model!AB1804,Model!AB2030,Model!AB2253,Model!AB3539)</f>
        <v>16308.66901</v>
      </c>
      <c r="AD20" s="98">
        <f>sum(Model!AC18,Model!AC438,Model!AC677,Model!AC902,Model!AC1129,Model!AC1354,Model!AC1579,0*Model!AC1804,Model!AC2030,Model!AC2253,Model!AC3539)</f>
        <v>15234.46901</v>
      </c>
      <c r="AE20" s="98">
        <f>sum(Model!AD18,Model!AD438,Model!AD677,Model!AD902,Model!AD1129,Model!AD1354,Model!AD1579,0*Model!AD1804,Model!AD2030,Model!AD2253,Model!AD3539)</f>
        <v>13708.06901</v>
      </c>
      <c r="AF20" s="98">
        <f>sum(Model!AE18,Model!AE438,Model!AE677,Model!AE902,Model!AE1129,Model!AE1354,Model!AE1579,0*Model!AE1804,Model!AE2030,Model!AE2253,Model!AE3539)</f>
        <v>13269.33197</v>
      </c>
      <c r="AG20" s="98">
        <f>sum(Model!AF18,Model!AF438,Model!AF677,Model!AF902,Model!AF1129,Model!AF1354,Model!AF1579,0*Model!AF1804,Model!AF2030,Model!AF2253,Model!AF3539)</f>
        <v>14983.80606</v>
      </c>
      <c r="AH20" s="98">
        <f>sum(Model!AG18,Model!AG438,Model!AG677,Model!AG902,Model!AG1129,Model!AG1354,Model!AG1579,0*Model!AG1804,Model!AG2030,Model!AG2253,Model!AG3539)</f>
        <v>13381.16901</v>
      </c>
      <c r="AI20" s="98">
        <f>sum(Model!AH18,Model!AH438,Model!AH677,Model!AH902,Model!AH1129,Model!AH1354,Model!AH1579,0*Model!AH1804,Model!AH2030,Model!AH2253,Model!AH3539)</f>
        <v>13367.93197</v>
      </c>
      <c r="AJ20" s="98">
        <f>sum(Model!AI18,Model!AI438,Model!AI677,Model!AI902,Model!AI1129,Model!AI1354,Model!AI1579,0*Model!AI1804,Model!AI2030,Model!AI2253,Model!AI3539)</f>
        <v>14787.30606</v>
      </c>
      <c r="AK20" s="98">
        <f>sum(Model!AJ18,Model!AJ438,Model!AJ677,Model!AJ902,Model!AJ1129,Model!AJ1354,Model!AJ1579,0*Model!AJ1804,Model!AJ2030,Model!AJ2253,Model!AJ3539)</f>
        <v>14065.86901</v>
      </c>
      <c r="AL20" s="98">
        <f>sum(Model!AK18,Model!AK438,Model!AK677,Model!AK902,Model!AK1129,Model!AK1354,Model!AK1579,0*Model!AK1804,Model!AK2030,Model!AK2253,Model!AK3539)</f>
        <v>13305.83197</v>
      </c>
      <c r="AM20" s="98">
        <f>sum(Model!AL18,Model!AL438,Model!AL677,Model!AL902,Model!AL1129,Model!AL1354,Model!AL1579,0*Model!AL1804,Model!AL2030,Model!AL2253,Model!AL3539)</f>
        <v>13429.23197</v>
      </c>
      <c r="AN20" s="98">
        <f>sum(Model!AM18,Model!AM438,Model!AM677,Model!AM902,Model!AM1129,Model!AM1354,Model!AM1579,0*Model!AM1804,Model!AM2030,Model!AM2253,Model!AM3539)</f>
        <v>13651.53197</v>
      </c>
      <c r="AO20" s="98">
        <f>sum(Model!AN18,Model!AN438,Model!AN677,Model!AN902,Model!AN1129,Model!AN1354,Model!AN1579,0*Model!AN1804,Model!AN2030,Model!AN2253,Model!AN3539)</f>
        <v>13874.23197</v>
      </c>
      <c r="AP20" s="98">
        <f>sum(Model!AO18,Model!AO438,Model!AO677,Model!AO902,Model!AO1129,Model!AO1354,Model!AO1579,0*Model!AO1804,Model!AO2030,Model!AO2253,Model!AO3539)</f>
        <v>13604.13197</v>
      </c>
      <c r="AQ20" s="98">
        <f>sum(Model!AP18,Model!AP438,Model!AP677,Model!AP902,Model!AP1129,Model!AP1354,Model!AP1579,0*Model!AP1804,Model!AP2030,Model!AP2253,Model!AP3539)</f>
        <v>18431.6379</v>
      </c>
      <c r="AR20" s="98">
        <f>sum(Model!AQ18,Model!AQ438,Model!AQ677,Model!AQ902,Model!AQ1129,Model!AQ1354,Model!AQ1579,0*Model!AQ1804,Model!AQ2030,Model!AQ2253,Model!AQ3539)</f>
        <v>17426.13787</v>
      </c>
      <c r="AS20" s="98">
        <f>sum(Model!AR18,Model!AR438,Model!AR677,Model!AR902,Model!AR1129,Model!AR1354,Model!AR1579,0*Model!AR1804,Model!AR2030,Model!AR2253,Model!AR3539)</f>
        <v>13391.43197</v>
      </c>
      <c r="AT20" s="98">
        <f>sum(Model!AS18,Model!AS438,Model!AS677,Model!AS902,Model!AS1129,Model!AS1354,Model!AS1579,0*Model!AS1804,Model!AS2030,Model!AS2253,Model!AS3539)</f>
        <v>13759.53112</v>
      </c>
      <c r="AU20" s="98">
        <f>sum(Model!AT18,Model!AT438,Model!AT677,Model!AT902,Model!AT1129,Model!AT1354,Model!AT1579,0*Model!AT1804,Model!AT2030,Model!AT2253,Model!AT3539)</f>
        <v>14432.53154</v>
      </c>
      <c r="AV20" s="98">
        <f>sum(Model!AU18,Model!AU438,Model!AU677,Model!AU902,Model!AU1129,Model!AU1354,Model!AU1579,0*Model!AU1804,Model!AU2030,Model!AU2253,Model!AU3539)</f>
        <v>13822.23197</v>
      </c>
      <c r="AW20" s="98">
        <f>sum(Model!AV18,Model!AV438,Model!AV677,Model!AV902,Model!AV1129,Model!AV1354,Model!AV1579,0*Model!AV1804,Model!AV2030,Model!AV2253,Model!AV3539)</f>
        <v>13748.83112</v>
      </c>
      <c r="AX20" s="98">
        <f>sum(Model!AW18,Model!AW438,Model!AW677,Model!AW902,Model!AW1129,Model!AW1354,Model!AW1579,0*Model!AW1804,Model!AW2030,Model!AW2253,Model!AW3539)</f>
        <v>13383.33197</v>
      </c>
      <c r="AY20" s="98">
        <f>sum(Model!AX18,Model!AX438,Model!AX677,Model!AX902,Model!AX1129,Model!AX1354,Model!AX1579,0*Model!AX1804,Model!AX2030,Model!AX2253,Model!AX3539)</f>
        <v>24761.29597</v>
      </c>
      <c r="AZ20" s="98">
        <f>sum(Model!AY18,Model!AY438,Model!AY677,Model!AY902,Model!AY1129,Model!AY1354,Model!AY1579,0*Model!AY1804,Model!AY2030,Model!AY2253,Model!AY3539)</f>
        <v>26352.9964</v>
      </c>
      <c r="BA20" s="98">
        <f>sum(Model!AZ18,Model!AZ438,Model!AZ677,Model!AZ902,Model!AZ1129,Model!AZ1354,Model!AZ1579,0*Model!AZ1804,Model!AZ2030,Model!AZ2253,Model!AZ3539)</f>
        <v>28345.16351</v>
      </c>
      <c r="BB20" s="98">
        <f>sum(Model!BA18,Model!BA438,Model!BA677,Model!BA902,Model!BA1129,Model!BA1354,Model!BA1579,0*Model!BA1804,Model!BA2030,Model!BA2253,Model!BA3539)</f>
        <v>26538.66393</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2</v>
      </c>
      <c r="M21" s="98">
        <f>Model!L2478</f>
        <v>2</v>
      </c>
      <c r="N21" s="98">
        <f>Model!M2478</f>
        <v>0</v>
      </c>
      <c r="O21" s="98">
        <f>Model!N2478</f>
        <v>16</v>
      </c>
      <c r="P21" s="98">
        <f>Model!O2478</f>
        <v>0</v>
      </c>
      <c r="Q21" s="98">
        <f>Model!P2478</f>
        <v>0</v>
      </c>
      <c r="R21" s="98">
        <f>Model!Q2478</f>
        <v>4</v>
      </c>
      <c r="S21" s="98">
        <f>Model!R2478</f>
        <v>65.5</v>
      </c>
      <c r="T21" s="98">
        <f>Model!S2478</f>
        <v>34.4</v>
      </c>
      <c r="U21" s="98">
        <f>Model!T2478</f>
        <v>2</v>
      </c>
      <c r="V21" s="98">
        <f>Model!U2478</f>
        <v>20.8</v>
      </c>
      <c r="W21" s="98">
        <f>Model!V2478</f>
        <v>0</v>
      </c>
      <c r="X21" s="98">
        <f>Model!W2478</f>
        <v>0</v>
      </c>
      <c r="Y21" s="98">
        <f>Model!X2478</f>
        <v>7319.772927</v>
      </c>
      <c r="Z21" s="98">
        <f>Model!Y2478</f>
        <v>7319.772927</v>
      </c>
      <c r="AA21" s="98">
        <f>Model!Z2478</f>
        <v>7319.772927</v>
      </c>
      <c r="AB21" s="98">
        <f>Model!AA2478</f>
        <v>7319.772927</v>
      </c>
      <c r="AC21" s="98">
        <f>Model!AB2478</f>
        <v>7321.772927</v>
      </c>
      <c r="AD21" s="98">
        <f>Model!AC2478</f>
        <v>7321.772927</v>
      </c>
      <c r="AE21" s="98">
        <f>Model!AD2478</f>
        <v>7319.772927</v>
      </c>
      <c r="AF21" s="98">
        <f>Model!AE2478</f>
        <v>7335.772927</v>
      </c>
      <c r="AG21" s="98">
        <f>Model!AF2478</f>
        <v>7319.772927</v>
      </c>
      <c r="AH21" s="98">
        <f>Model!AG2478</f>
        <v>7319.772927</v>
      </c>
      <c r="AI21" s="98">
        <f>Model!AH2478</f>
        <v>7323.772927</v>
      </c>
      <c r="AJ21" s="98">
        <f>Model!AI2478</f>
        <v>7385.272927</v>
      </c>
      <c r="AK21" s="98">
        <f>Model!AJ2478</f>
        <v>7354.172927</v>
      </c>
      <c r="AL21" s="98">
        <f>Model!AK2478</f>
        <v>7321.772927</v>
      </c>
      <c r="AM21" s="98">
        <f>Model!AL2478</f>
        <v>7340.572927</v>
      </c>
      <c r="AN21" s="98">
        <f>Model!AM2478</f>
        <v>7319.772927</v>
      </c>
      <c r="AO21" s="98">
        <f>Model!AN2478</f>
        <v>7319.772927</v>
      </c>
      <c r="AP21" s="98">
        <f>Model!AO2478</f>
        <v>14639.54585</v>
      </c>
      <c r="AQ21" s="98">
        <f>Model!AP2478</f>
        <v>14639.54585</v>
      </c>
      <c r="AR21" s="98">
        <f>Model!AQ2478</f>
        <v>14639.54585</v>
      </c>
      <c r="AS21" s="98">
        <f>Model!AR2478</f>
        <v>14639.54585</v>
      </c>
      <c r="AT21" s="98">
        <f>Model!AS2478</f>
        <v>14641.54585</v>
      </c>
      <c r="AU21" s="98">
        <f>Model!AT2478</f>
        <v>14641.54585</v>
      </c>
      <c r="AV21" s="98">
        <f>Model!AU2478</f>
        <v>14639.54585</v>
      </c>
      <c r="AW21" s="98">
        <f>Model!AV2478</f>
        <v>14655.54585</v>
      </c>
      <c r="AX21" s="98">
        <f>Model!AW2478</f>
        <v>14639.54585</v>
      </c>
      <c r="AY21" s="98">
        <f>Model!AX2478</f>
        <v>14639.54585</v>
      </c>
      <c r="AZ21" s="98">
        <f>Model!AY2478</f>
        <v>14643.54585</v>
      </c>
      <c r="BA21" s="98">
        <f>Model!AZ2478</f>
        <v>14705.04585</v>
      </c>
      <c r="BB21" s="98">
        <f>Model!BA2478</f>
        <v>14673.94585</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10.92058285</v>
      </c>
      <c r="E22" s="96">
        <f>sum(Model!D20,Model!D441,Model!D679,Model!D904,Model!D1131,Model!D1356,Model!D1581,0*Model!D1806,Model!D2032,Model!D2255,Model!D2480,Model!D3541)*'Inflation GDP Population'!$S$11/'Inflation GDP Population'!C$11</f>
        <v>8.548902826</v>
      </c>
      <c r="F22" s="96">
        <f>sum(Model!E20,Model!E441,Model!E679,Model!E904,Model!E1131,Model!E1356,Model!E1581,0*Model!E1806,Model!E2032,Model!E2255,Model!E2480,Model!E3541)*'Inflation GDP Population'!$S$11/'Inflation GDP Population'!D$11</f>
        <v>5.641256526</v>
      </c>
      <c r="G22" s="96">
        <f>sum(Model!F20,Model!F441,Model!F679,Model!F904,Model!F1131,Model!F1356,Model!F1581,0*Model!F1806,Model!F2032,Model!F2255,Model!F2480,Model!F3541)*'Inflation GDP Population'!$S$11/'Inflation GDP Population'!E$11</f>
        <v>3.466724257</v>
      </c>
      <c r="H22" s="96">
        <f>sum(Model!G20,Model!G441,Model!G679,Model!G904,Model!G1131,Model!G1356,Model!G1581,0*Model!G1806,Model!G2032,Model!G2255,Model!G2480,Model!G3541)*'Inflation GDP Population'!$S$11/'Inflation GDP Population'!F$11</f>
        <v>1.254192368</v>
      </c>
      <c r="I22" s="96">
        <f>sum(Model!H20,Model!H441,Model!H679,Model!H904,Model!H1131,Model!H1356,Model!H1581,0*Model!H1806,Model!H2032,Model!H2255,Model!H2480,Model!H3541)*'Inflation GDP Population'!$S$11/'Inflation GDP Population'!G$11</f>
        <v>2.476292236</v>
      </c>
      <c r="J22" s="96">
        <f>sum(Model!I20,Model!I441,Model!I679,Model!I904,Model!I1131,Model!I1356,Model!I1581,0*Model!I1806,Model!I2032,Model!I2255,Model!I2480,Model!I3541)*'Inflation GDP Population'!$S$11/'Inflation GDP Population'!H$11</f>
        <v>2.758465532</v>
      </c>
      <c r="K22" s="96">
        <f>sum(Model!J20,Model!J441,Model!J679,Model!J904,Model!J1131,Model!J1356,Model!J1581,0*Model!J1806,Model!J2032,Model!J2255,Model!J2480,Model!J3541)*'Inflation GDP Population'!$S$11/'Inflation GDP Population'!I$11</f>
        <v>3.175671495</v>
      </c>
      <c r="L22" s="96">
        <f>sum(Model!K20,Model!K441,Model!K679,Model!K904,Model!K1131,Model!K1356,Model!K1581,0*Model!K1806,Model!K2032,Model!K2255,Model!K2480,Model!K3541)*'Inflation GDP Population'!$S$11/'Inflation GDP Population'!J$11</f>
        <v>3.457736035</v>
      </c>
      <c r="M22" s="96">
        <f>sum(Model!L20,Model!L441,Model!L679,Model!L904,Model!L1131,Model!L1356,Model!L1581,0*Model!L1806,Model!L2032,Model!L2255,Model!L2480,Model!L3541)*'Inflation GDP Population'!$S$11/'Inflation GDP Population'!K$11</f>
        <v>4.474218864</v>
      </c>
      <c r="N22" s="96">
        <f>sum(Model!M20,Model!M441,Model!M679,Model!M904,Model!M1131,Model!M1356,Model!M1581,0*Model!M1806,Model!M2032,Model!M2255,Model!M2480,Model!M3541)*'Inflation GDP Population'!$S$11/'Inflation GDP Population'!L$11</f>
        <v>6.22769671</v>
      </c>
      <c r="O22" s="96">
        <f>sum(Model!N20,Model!N441,Model!N679,Model!N904,Model!N1131,Model!N1356,Model!N1581,0*Model!N1806,Model!N2032,Model!N2255,Model!N2480,Model!N3541)*'Inflation GDP Population'!$S$11/'Inflation GDP Population'!M$11</f>
        <v>4.061778345</v>
      </c>
      <c r="P22" s="96">
        <f>sum(Model!O20,Model!O441,Model!O679,Model!O904,Model!O1131,Model!O1356,Model!O1581,0*Model!O1806,Model!O2032,Model!O2255,Model!O2480,Model!O3541)*'Inflation GDP Population'!$S$11/'Inflation GDP Population'!N$11</f>
        <v>2.932648744</v>
      </c>
      <c r="Q22" s="96">
        <f>sum(Model!P20,Model!P441,Model!P679,Model!P904,Model!P1131,Model!P1356,Model!P1581,0*Model!P1806,Model!P2032,Model!P2255,Model!P2480,Model!P3541)*'Inflation GDP Population'!$S$11/'Inflation GDP Population'!O$11</f>
        <v>3.675145293</v>
      </c>
      <c r="R22" s="96">
        <f>sum(Model!Q20,Model!Q441,Model!Q679,Model!Q904,Model!Q1131,Model!Q1356,Model!Q1581,0*Model!Q1806,Model!Q2032,Model!Q2255,Model!Q2480,Model!Q3541)*'Inflation GDP Population'!$S$11/'Inflation GDP Population'!P$11</f>
        <v>4.938140736</v>
      </c>
      <c r="S22" s="96">
        <f>sum(Model!R20,Model!R441,Model!R679,Model!R904,Model!R1131,Model!R1356,Model!R1581,0*Model!R1806,Model!R2032,Model!R2255,Model!R2480,Model!R3541)*'Inflation GDP Population'!$S$11/'Inflation GDP Population'!Q$11</f>
        <v>18.77773049</v>
      </c>
      <c r="T22" s="96">
        <f>sum(Model!S20,Model!S441,Model!S679,Model!S904,Model!S1131,Model!S1356,Model!S1581,0*Model!S1806,Model!S2032,Model!S2255,Model!S2480,Model!S3541)*'Inflation GDP Population'!$S$11/'Inflation GDP Population'!R$11</f>
        <v>19.61370252</v>
      </c>
      <c r="U22" s="96">
        <f>sum(Model!T20,Model!T441,Model!T679,Model!T904,Model!T1131,Model!T1356,Model!T1581,0*Model!T1806,Model!T2032,Model!T2255,Model!T2480,Model!T3541)*'Inflation GDP Population'!$S$11/'Inflation GDP Population'!S$11</f>
        <v>19.70798898</v>
      </c>
      <c r="V22" s="96">
        <f>sum(Model!U20,Model!U441,Model!U679,Model!U904,Model!U1131,Model!U1356,Model!U1581,0*Model!U1806,Model!U2032,Model!U2255,Model!U2480,Model!U3541)*'Inflation GDP Population'!$S$11/'Inflation GDP Population'!T$11</f>
        <v>16.86085292</v>
      </c>
      <c r="W22" s="97">
        <f>sum(Model!V20,Model!V441,Model!V679,Model!V904,Model!V1131,Model!V1356,Model!V1581,0*Model!V1806,Model!V2032,Model!V2255,Model!V2480,Model!V3541)*'Inflation GDP Population'!$S$18/'Inflation GDP Population'!U$18</f>
        <v>20.54344182</v>
      </c>
      <c r="X22" s="97">
        <f>sum(Model!W20,Model!W441,Model!W679,Model!W904,Model!W1131,Model!W1356,Model!W1581,0*Model!W1806,Model!W2032,Model!W2255,Model!W2480,Model!W3541)*'Inflation GDP Population'!$S$18/'Inflation GDP Population'!V$18</f>
        <v>1790.157592</v>
      </c>
      <c r="Y22" s="97">
        <f>sum(Model!X20,Model!X441,Model!X679,Model!X904,Model!X1131,Model!X1356,Model!X1581,0*Model!X1806,Model!X2032,Model!X2255,Model!X2480,Model!X3541)*'Inflation GDP Population'!$S$18/'Inflation GDP Population'!W$18</f>
        <v>1659.448163</v>
      </c>
      <c r="Z22" s="97">
        <f>sum(Model!Y20,Model!Y441,Model!Y679,Model!Y904,Model!Y1131,Model!Y1356,Model!Y1581,0*Model!Y1806,Model!Y2032,Model!Y2255,Model!Y2480,Model!Y3541)*'Inflation GDP Population'!$S$18/'Inflation GDP Population'!X$18</f>
        <v>1551.532156</v>
      </c>
      <c r="AA22" s="97">
        <f>sum(Model!Z20,Model!Z441,Model!Z679,Model!Z904,Model!Z1131,Model!Z1356,Model!Z1581,0*Model!Z1806,Model!Z2032,Model!Z2255,Model!Z2480,Model!Z3541)*'Inflation GDP Population'!$S$18/'Inflation GDP Population'!Y$18</f>
        <v>1438.286255</v>
      </c>
      <c r="AB22" s="97">
        <f>sum(Model!AA20,Model!AA441,Model!AA679,Model!AA904,Model!AA1131,Model!AA1356,Model!AA1581,0*Model!AA1806,Model!AA2032,Model!AA2255,Model!AA2480,Model!AA3541)*'Inflation GDP Population'!$S$18/'Inflation GDP Population'!Z$18</f>
        <v>1331.762188</v>
      </c>
      <c r="AC22" s="97">
        <f>sum(Model!AB20,Model!AB441,Model!AB679,Model!AB904,Model!AB1131,Model!AB1356,Model!AB1581,0*Model!AB1806,Model!AB2032,Model!AB2255,Model!AB2480,Model!AB3541)*'Inflation GDP Population'!$S$18/'Inflation GDP Population'!AA$18</f>
        <v>1217.906226</v>
      </c>
      <c r="AD22" s="97">
        <f>sum(Model!AC20,Model!AC441,Model!AC679,Model!AC904,Model!AC1131,Model!AC1356,Model!AC1581,0*Model!AC1806,Model!AC2032,Model!AC2255,Model!AC2480,Model!AC3541)*'Inflation GDP Population'!$S$18/'Inflation GDP Population'!AB$18</f>
        <v>1170.298606</v>
      </c>
      <c r="AE22" s="97">
        <f>sum(Model!AD20,Model!AD441,Model!AD679,Model!AD904,Model!AD1131,Model!AD1356,Model!AD1581,0*Model!AD1806,Model!AD2032,Model!AD2255,Model!AD2480,Model!AD3541)*'Inflation GDP Population'!$S$18/'Inflation GDP Population'!AC$18</f>
        <v>1129.201943</v>
      </c>
      <c r="AF22" s="97">
        <f>sum(Model!AE20,Model!AE441,Model!AE679,Model!AE904,Model!AE1131,Model!AE1356,Model!AE1581,0*Model!AE1806,Model!AE2032,Model!AE2255,Model!AE2480,Model!AE3541)*'Inflation GDP Population'!$S$18/'Inflation GDP Population'!AD$18</f>
        <v>1082.003007</v>
      </c>
      <c r="AG22" s="97">
        <f>sum(Model!AF20,Model!AF441,Model!AF679,Model!AF904,Model!AF1131,Model!AF1356,Model!AF1581,0*Model!AF1806,Model!AF2032,Model!AF2255,Model!AF2480,Model!AF3541)*'Inflation GDP Population'!$S$18/'Inflation GDP Population'!AE$18</f>
        <v>1033.426015</v>
      </c>
      <c r="AH22" s="97">
        <f>sum(Model!AG20,Model!AG441,Model!AG679,Model!AG904,Model!AG1131,Model!AG1356,Model!AG1581,0*Model!AG1806,Model!AG2032,Model!AG2255,Model!AG2480,Model!AG3541)*'Inflation GDP Population'!$S$18/'Inflation GDP Population'!AF$18</f>
        <v>991.9242269</v>
      </c>
      <c r="AI22" s="97">
        <f>sum(Model!AH20,Model!AH441,Model!AH679,Model!AH904,Model!AH1131,Model!AH1356,Model!AH1581,0*Model!AH1806,Model!AH2032,Model!AH2255,Model!AH2480,Model!AH3541)*'Inflation GDP Population'!$S$18/'Inflation GDP Population'!AG$18</f>
        <v>980.1104072</v>
      </c>
      <c r="AJ22" s="97">
        <f>sum(Model!AI20,Model!AI441,Model!AI679,Model!AI904,Model!AI1131,Model!AI1356,Model!AI1581,0*Model!AI1806,Model!AI2032,Model!AI2255,Model!AI2480,Model!AI3541)*'Inflation GDP Population'!$S$18/'Inflation GDP Population'!AH$18</f>
        <v>967.1378253</v>
      </c>
      <c r="AK22" s="97">
        <f>sum(Model!AJ20,Model!AJ441,Model!AJ679,Model!AJ904,Model!AJ1131,Model!AJ1356,Model!AJ1581,0*Model!AJ1806,Model!AJ2032,Model!AJ2255,Model!AJ2480,Model!AJ3541)*'Inflation GDP Population'!$S$18/'Inflation GDP Population'!AI$18</f>
        <v>951.4310854</v>
      </c>
      <c r="AL22" s="97">
        <f>sum(Model!AK20,Model!AK441,Model!AK679,Model!AK904,Model!AK1131,Model!AK1356,Model!AK1581,0*Model!AK1806,Model!AK2032,Model!AK2255,Model!AK2480,Model!AK3541)*'Inflation GDP Population'!$S$18/'Inflation GDP Population'!AJ$18</f>
        <v>940.4457044</v>
      </c>
      <c r="AM22" s="97">
        <f>sum(Model!AL20,Model!AL441,Model!AL679,Model!AL904,Model!AL1131,Model!AL1356,Model!AL1581,0*Model!AL1806,Model!AL2032,Model!AL2255,Model!AL2480,Model!AL3541)*'Inflation GDP Population'!$S$18/'Inflation GDP Population'!AK$18</f>
        <v>928.8322413</v>
      </c>
      <c r="AN22" s="97">
        <f>sum(Model!AM20,Model!AM441,Model!AM679,Model!AM904,Model!AM1131,Model!AM1356,Model!AM1581,0*Model!AM1806,Model!AM2032,Model!AM2255,Model!AM2480,Model!AM3541)*'Inflation GDP Population'!$S$18/'Inflation GDP Population'!AL$18</f>
        <v>917.9573408</v>
      </c>
      <c r="AO22" s="97">
        <f>sum(Model!AN20,Model!AN441,Model!AN679,Model!AN904,Model!AN1131,Model!AN1356,Model!AN1581,0*Model!AN1806,Model!AN2032,Model!AN2255,Model!AN2480,Model!AN3541)*'Inflation GDP Population'!$S$18/'Inflation GDP Population'!AM$18</f>
        <v>1798.91431</v>
      </c>
      <c r="AP22" s="97">
        <f>sum(Model!AO20,Model!AO441,Model!AO679,Model!AO904,Model!AO1131,Model!AO1356,Model!AO1581,0*Model!AO1806,Model!AO2032,Model!AO2255,Model!AO2480,Model!AO3541)*'Inflation GDP Population'!$S$18/'Inflation GDP Population'!AN$18</f>
        <v>1775.682091</v>
      </c>
      <c r="AQ22" s="97">
        <f>sum(Model!AP20,Model!AP441,Model!AP679,Model!AP904,Model!AP1131,Model!AP1356,Model!AP1581,0*Model!AP1806,Model!AP2032,Model!AP2255,Model!AP2480,Model!AP3541)*'Inflation GDP Population'!$S$18/'Inflation GDP Population'!AO$18</f>
        <v>1749.210954</v>
      </c>
      <c r="AR22" s="97">
        <f>sum(Model!AQ20,Model!AQ441,Model!AQ679,Model!AQ904,Model!AQ1131,Model!AQ1356,Model!AQ1581,0*Model!AQ1806,Model!AQ2032,Model!AQ2255,Model!AQ2480,Model!AQ3541)*'Inflation GDP Population'!$S$18/'Inflation GDP Population'!AP$18</f>
        <v>1723.915695</v>
      </c>
      <c r="AS22" s="97">
        <f>sum(Model!AR20,Model!AR441,Model!AR679,Model!AR904,Model!AR1131,Model!AR1356,Model!AR1581,0*Model!AR1806,Model!AR2032,Model!AR2255,Model!AR2480,Model!AR3541)*'Inflation GDP Population'!$S$18/'Inflation GDP Population'!AQ$18</f>
        <v>1701.098025</v>
      </c>
      <c r="AT22" s="97">
        <f>sum(Model!AS20,Model!AS441,Model!AS679,Model!AS904,Model!AS1131,Model!AS1356,Model!AS1581,0*Model!AS1806,Model!AS2032,Model!AS2255,Model!AS2480,Model!AS3541)*'Inflation GDP Population'!$S$18/'Inflation GDP Population'!AR$18</f>
        <v>1679.715016</v>
      </c>
      <c r="AU22" s="97">
        <f>sum(Model!AT20,Model!AT441,Model!AT679,Model!AT904,Model!AT1131,Model!AT1356,Model!AT1581,0*Model!AT1806,Model!AT2032,Model!AT2255,Model!AT2480,Model!AT3541)*'Inflation GDP Population'!$S$18/'Inflation GDP Population'!AS$18</f>
        <v>1657.311612</v>
      </c>
      <c r="AV22" s="97">
        <f>sum(Model!AU20,Model!AU441,Model!AU679,Model!AU904,Model!AU1131,Model!AU1356,Model!AU1581,0*Model!AU1806,Model!AU2032,Model!AU2255,Model!AU2480,Model!AU3541)*'Inflation GDP Population'!$S$18/'Inflation GDP Population'!AT$18</f>
        <v>1621.958808</v>
      </c>
      <c r="AW22" s="97">
        <f>sum(Model!AV20,Model!AV441,Model!AV679,Model!AV904,Model!AV1131,Model!AV1356,Model!AV1581,0*Model!AV1806,Model!AV2032,Model!AV2255,Model!AV2480,Model!AV3541)*'Inflation GDP Population'!$S$18/'Inflation GDP Population'!AU$18</f>
        <v>1598.085835</v>
      </c>
      <c r="AX22" s="97">
        <f>sum(Model!AW20,Model!AW441,Model!AW679,Model!AW904,Model!AW1131,Model!AW1356,Model!AW1581,0*Model!AW1806,Model!AW2032,Model!AW2255,Model!AW2480,Model!AW3541)*'Inflation GDP Population'!$S$18/'Inflation GDP Population'!AV$18</f>
        <v>1582.360884</v>
      </c>
      <c r="AY22" s="97">
        <f>sum(Model!AX20,Model!AX441,Model!AX679,Model!AX904,Model!AX1131,Model!AX1356,Model!AX1581,0*Model!AX1806,Model!AX2032,Model!AX2255,Model!AX2480,Model!AX3541)*'Inflation GDP Population'!$S$18/'Inflation GDP Population'!AW$18</f>
        <v>1559.578632</v>
      </c>
      <c r="AZ22" s="97">
        <f>sum(Model!AY20,Model!AY441,Model!AY679,Model!AY904,Model!AY1131,Model!AY1356,Model!AY1581,0*Model!AY1806,Model!AY2032,Model!AY2255,Model!AY2480,Model!AY3541)*'Inflation GDP Population'!$S$18/'Inflation GDP Population'!AX$18</f>
        <v>1535.270004</v>
      </c>
      <c r="BA22" s="97">
        <f>sum(Model!AZ20,Model!AZ441,Model!AZ679,Model!AZ904,Model!AZ1131,Model!AZ1356,Model!AZ1581,0*Model!AZ1806,Model!AZ2032,Model!AZ2255,Model!AZ2480,Model!AZ3541)*'Inflation GDP Population'!$S$18/'Inflation GDP Population'!AY$18</f>
        <v>1507.784475</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28.15794355</v>
      </c>
      <c r="E24" s="82">
        <f t="shared" si="1"/>
        <v>27.70682751</v>
      </c>
      <c r="F24" s="82">
        <f t="shared" si="1"/>
        <v>28.06030195</v>
      </c>
      <c r="G24" s="82">
        <f t="shared" si="1"/>
        <v>29.51771393</v>
      </c>
      <c r="H24" s="82">
        <f t="shared" si="1"/>
        <v>30.81591979</v>
      </c>
      <c r="I24" s="82">
        <f t="shared" si="1"/>
        <v>33.27770145</v>
      </c>
      <c r="J24" s="82">
        <f t="shared" si="1"/>
        <v>28.48404044</v>
      </c>
      <c r="K24" s="82">
        <f t="shared" si="1"/>
        <v>29.84409548</v>
      </c>
      <c r="L24" s="82">
        <f t="shared" si="1"/>
        <v>31.16572819</v>
      </c>
      <c r="M24" s="82">
        <f t="shared" si="1"/>
        <v>26.44870355</v>
      </c>
      <c r="N24" s="82">
        <f t="shared" si="1"/>
        <v>28.71687286</v>
      </c>
      <c r="O24" s="82">
        <f t="shared" si="1"/>
        <v>28.13264057</v>
      </c>
      <c r="P24" s="82">
        <f t="shared" si="1"/>
        <v>25.98273151</v>
      </c>
      <c r="Q24" s="82">
        <f t="shared" si="1"/>
        <v>26.91952002</v>
      </c>
      <c r="R24" s="82">
        <f t="shared" si="1"/>
        <v>27.58382084</v>
      </c>
      <c r="S24" s="82">
        <f t="shared" si="1"/>
        <v>23.10936894</v>
      </c>
      <c r="T24" s="82">
        <f t="shared" si="1"/>
        <v>22.71074515</v>
      </c>
      <c r="U24" s="82">
        <f t="shared" si="1"/>
        <v>21.95004991</v>
      </c>
      <c r="V24" s="82">
        <f t="shared" si="1"/>
        <v>22.7986385</v>
      </c>
      <c r="W24" s="82">
        <f t="shared" si="1"/>
        <v>21.60291826</v>
      </c>
      <c r="X24" s="82">
        <f t="shared" si="1"/>
        <v>22.22338342</v>
      </c>
      <c r="Y24" s="82">
        <f t="shared" si="1"/>
        <v>62.39234417</v>
      </c>
      <c r="Z24" s="82">
        <f t="shared" si="1"/>
        <v>98.58750399</v>
      </c>
      <c r="AA24" s="82">
        <f t="shared" si="1"/>
        <v>127.6862547</v>
      </c>
      <c r="AB24" s="82">
        <f t="shared" si="1"/>
        <v>152.6064689</v>
      </c>
      <c r="AC24" s="82">
        <f t="shared" si="1"/>
        <v>171.3198292</v>
      </c>
      <c r="AD24" s="82">
        <f t="shared" si="1"/>
        <v>194.0348834</v>
      </c>
      <c r="AE24" s="82">
        <f t="shared" si="1"/>
        <v>215.237738</v>
      </c>
      <c r="AF24" s="82">
        <f t="shared" si="1"/>
        <v>233.4008442</v>
      </c>
      <c r="AG24" s="82">
        <f t="shared" si="1"/>
        <v>249.1572786</v>
      </c>
      <c r="AH24" s="82">
        <f t="shared" si="1"/>
        <v>264.2062438</v>
      </c>
      <c r="AI24" s="82">
        <f t="shared" si="1"/>
        <v>285.0496073</v>
      </c>
      <c r="AJ24" s="82">
        <f t="shared" si="1"/>
        <v>305.5266977</v>
      </c>
      <c r="AK24" s="82">
        <f t="shared" si="1"/>
        <v>323.5431752</v>
      </c>
      <c r="AL24" s="82">
        <f t="shared" si="1"/>
        <v>342.5950439</v>
      </c>
      <c r="AM24" s="82">
        <f t="shared" si="1"/>
        <v>361.0371789</v>
      </c>
      <c r="AN24" s="82">
        <f t="shared" si="1"/>
        <v>378.9877686</v>
      </c>
      <c r="AO24" s="82">
        <f t="shared" si="1"/>
        <v>396.2964593</v>
      </c>
      <c r="AP24" s="82">
        <f t="shared" si="1"/>
        <v>413.0071084</v>
      </c>
      <c r="AQ24" s="82">
        <f t="shared" si="1"/>
        <v>429.1197013</v>
      </c>
      <c r="AR24" s="82">
        <f t="shared" si="1"/>
        <v>444.7085233</v>
      </c>
      <c r="AS24" s="82">
        <f t="shared" si="1"/>
        <v>459.6446602</v>
      </c>
      <c r="AT24" s="82">
        <f t="shared" si="1"/>
        <v>473.9911738</v>
      </c>
      <c r="AU24" s="82">
        <f t="shared" si="1"/>
        <v>487.8002608</v>
      </c>
      <c r="AV24" s="82">
        <f t="shared" si="1"/>
        <v>497.5633239</v>
      </c>
      <c r="AW24" s="82">
        <f t="shared" si="1"/>
        <v>510.0651338</v>
      </c>
      <c r="AX24" s="82">
        <f t="shared" si="1"/>
        <v>521.9097312</v>
      </c>
      <c r="AY24" s="82">
        <f t="shared" si="1"/>
        <v>533.231053</v>
      </c>
      <c r="AZ24" s="82">
        <f t="shared" si="1"/>
        <v>543.9992651</v>
      </c>
      <c r="BA24" s="82">
        <f t="shared" si="1"/>
        <v>554.0938078</v>
      </c>
      <c r="BB24" s="82">
        <f t="shared" si="1"/>
        <v>563.658986</v>
      </c>
      <c r="BC24" s="103"/>
    </row>
    <row r="25" ht="15.75" customHeight="1">
      <c r="A25" s="79" t="s">
        <v>238</v>
      </c>
      <c r="B25" s="93" t="s">
        <v>227</v>
      </c>
      <c r="C25" s="93" t="s">
        <v>223</v>
      </c>
      <c r="D25" s="82">
        <f t="shared" ref="D25:BB25" si="2">SUM(D19,D22)</f>
        <v>12.12076301</v>
      </c>
      <c r="E25" s="82">
        <f t="shared" si="2"/>
        <v>9.732711452</v>
      </c>
      <c r="F25" s="82">
        <f t="shared" si="2"/>
        <v>6.811778038</v>
      </c>
      <c r="G25" s="82">
        <f t="shared" si="2"/>
        <v>4.590796141</v>
      </c>
      <c r="H25" s="82">
        <f t="shared" si="2"/>
        <v>2.44000908</v>
      </c>
      <c r="I25" s="82">
        <f t="shared" si="2"/>
        <v>3.642987367</v>
      </c>
      <c r="J25" s="82">
        <f t="shared" si="2"/>
        <v>3.88422392</v>
      </c>
      <c r="K25" s="82">
        <f t="shared" si="2"/>
        <v>4.328787233</v>
      </c>
      <c r="L25" s="82">
        <f t="shared" si="2"/>
        <v>4.611865205</v>
      </c>
      <c r="M25" s="82">
        <f t="shared" si="2"/>
        <v>5.638017107</v>
      </c>
      <c r="N25" s="82">
        <f t="shared" si="2"/>
        <v>7.3697954</v>
      </c>
      <c r="O25" s="82">
        <f t="shared" si="2"/>
        <v>5.180660907</v>
      </c>
      <c r="P25" s="82">
        <f t="shared" si="2"/>
        <v>4.08593034</v>
      </c>
      <c r="Q25" s="82">
        <f t="shared" si="2"/>
        <v>4.851632354</v>
      </c>
      <c r="R25" s="82">
        <f t="shared" si="2"/>
        <v>6.081148215</v>
      </c>
      <c r="S25" s="82">
        <f t="shared" si="2"/>
        <v>19.9597591</v>
      </c>
      <c r="T25" s="82">
        <f t="shared" si="2"/>
        <v>20.8299808</v>
      </c>
      <c r="U25" s="82">
        <f t="shared" si="2"/>
        <v>20.90704709</v>
      </c>
      <c r="V25" s="82">
        <f t="shared" si="2"/>
        <v>18.07391628</v>
      </c>
      <c r="W25" s="82">
        <f t="shared" si="2"/>
        <v>21.68418429</v>
      </c>
      <c r="X25" s="82">
        <f t="shared" si="2"/>
        <v>1791.250876</v>
      </c>
      <c r="Y25" s="82">
        <f t="shared" si="2"/>
        <v>1660.475746</v>
      </c>
      <c r="Z25" s="82">
        <f t="shared" si="2"/>
        <v>1552.497612</v>
      </c>
      <c r="AA25" s="82">
        <f t="shared" si="2"/>
        <v>1439.192975</v>
      </c>
      <c r="AB25" s="82">
        <f t="shared" si="2"/>
        <v>1332.613387</v>
      </c>
      <c r="AC25" s="82">
        <f t="shared" si="2"/>
        <v>1218.704955</v>
      </c>
      <c r="AD25" s="82">
        <f t="shared" si="2"/>
        <v>1171.047758</v>
      </c>
      <c r="AE25" s="82">
        <f t="shared" si="2"/>
        <v>1129.919212</v>
      </c>
      <c r="AF25" s="82">
        <f t="shared" si="2"/>
        <v>1082.689407</v>
      </c>
      <c r="AG25" s="82">
        <f t="shared" si="2"/>
        <v>1034.082532</v>
      </c>
      <c r="AH25" s="82">
        <f t="shared" si="2"/>
        <v>992.5518209</v>
      </c>
      <c r="AI25" s="82">
        <f t="shared" si="2"/>
        <v>980.7100089</v>
      </c>
      <c r="AJ25" s="82">
        <f t="shared" si="2"/>
        <v>967.7103396</v>
      </c>
      <c r="AK25" s="82">
        <f t="shared" si="2"/>
        <v>951.9773912</v>
      </c>
      <c r="AL25" s="82">
        <f t="shared" si="2"/>
        <v>940.9666558</v>
      </c>
      <c r="AM25" s="82">
        <f t="shared" si="2"/>
        <v>929.3286677</v>
      </c>
      <c r="AN25" s="82">
        <f t="shared" si="2"/>
        <v>918.4300481</v>
      </c>
      <c r="AO25" s="82">
        <f t="shared" si="2"/>
        <v>1799.36408</v>
      </c>
      <c r="AP25" s="82">
        <f t="shared" si="2"/>
        <v>1776.109685</v>
      </c>
      <c r="AQ25" s="82">
        <f t="shared" si="2"/>
        <v>1749.61711</v>
      </c>
      <c r="AR25" s="82">
        <f t="shared" si="2"/>
        <v>1724.301129</v>
      </c>
      <c r="AS25" s="82">
        <f t="shared" si="2"/>
        <v>1701.463434</v>
      </c>
      <c r="AT25" s="82">
        <f t="shared" si="2"/>
        <v>1680.061076</v>
      </c>
      <c r="AU25" s="82">
        <f t="shared" si="2"/>
        <v>1657.638979</v>
      </c>
      <c r="AV25" s="82">
        <f t="shared" si="2"/>
        <v>1622.268118</v>
      </c>
      <c r="AW25" s="82">
        <f t="shared" si="2"/>
        <v>1598.377708</v>
      </c>
      <c r="AX25" s="82">
        <f t="shared" si="2"/>
        <v>1582.635919</v>
      </c>
      <c r="AY25" s="82">
        <f t="shared" si="2"/>
        <v>1559.837412</v>
      </c>
      <c r="AZ25" s="82">
        <f t="shared" si="2"/>
        <v>1535.513095</v>
      </c>
      <c r="BA25" s="82">
        <f t="shared" si="2"/>
        <v>1508.012426</v>
      </c>
      <c r="BB25" s="82">
        <f t="shared" si="2"/>
        <v>0.2133438094</v>
      </c>
      <c r="BC25" s="103"/>
    </row>
    <row r="26" ht="15.75" customHeight="1">
      <c r="A26" s="87" t="s">
        <v>239</v>
      </c>
      <c r="B26" s="91" t="s">
        <v>240</v>
      </c>
      <c r="C26" s="91" t="s">
        <v>241</v>
      </c>
      <c r="D26" s="89">
        <f>SUM(Model!C2695,Model!C2862,Model!C3029)*'Inflation GDP Population'!$S$11/'Inflation GDP Population'!B$11</f>
        <v>11.53521453</v>
      </c>
      <c r="E26" s="89">
        <f>SUM(Model!D2695,Model!D2862,Model!D3029)*'Inflation GDP Population'!$S$11/'Inflation GDP Population'!C$11</f>
        <v>10.65194919</v>
      </c>
      <c r="F26" s="89">
        <f>SUM(Model!E2695,Model!E2862,Model!E3029)*'Inflation GDP Population'!$S$11/'Inflation GDP Population'!D$11</f>
        <v>10.78307486</v>
      </c>
      <c r="G26" s="89">
        <f>SUM(Model!F2695,Model!F2862,Model!F3029)*'Inflation GDP Population'!$S$11/'Inflation GDP Population'!E$11</f>
        <v>11.41984475</v>
      </c>
      <c r="H26" s="89">
        <f>SUM(Model!G2695,Model!G2862,Model!G3029)*'Inflation GDP Population'!$S$11/'Inflation GDP Population'!F$11</f>
        <v>10.54989779</v>
      </c>
      <c r="I26" s="89">
        <f>SUM(Model!H2695,Model!H2862,Model!H3029)*'Inflation GDP Population'!$S$11/'Inflation GDP Population'!G$11</f>
        <v>11.46219898</v>
      </c>
      <c r="J26" s="89">
        <f>SUM(Model!I2695,Model!I2862,Model!I3029)*'Inflation GDP Population'!$S$11/'Inflation GDP Population'!H$11</f>
        <v>11.12076104</v>
      </c>
      <c r="K26" s="89">
        <f>SUM(Model!J2695,Model!J2862,Model!J3029)*'Inflation GDP Population'!$S$11/'Inflation GDP Population'!I$11</f>
        <v>11.36626105</v>
      </c>
      <c r="L26" s="89">
        <f>SUM(Model!K2695,Model!K2862,Model!K3029)*'Inflation GDP Population'!$S$11/'Inflation GDP Population'!J$11</f>
        <v>11.39087361</v>
      </c>
      <c r="M26" s="89">
        <f>SUM(Model!L2695,Model!L2862,Model!L3029)*'Inflation GDP Population'!$S$11/'Inflation GDP Population'!K$11</f>
        <v>11.4360155</v>
      </c>
      <c r="N26" s="89">
        <f>SUM(Model!M2695,Model!M2862,Model!M3029)*'Inflation GDP Population'!$S$11/'Inflation GDP Population'!L$11</f>
        <v>12.02443628</v>
      </c>
      <c r="O26" s="89">
        <f>SUM(Model!N2695,Model!N2862,Model!N3029)*'Inflation GDP Population'!$S$11/'Inflation GDP Population'!M$11</f>
        <v>11.66310039</v>
      </c>
      <c r="P26" s="89">
        <f>SUM(Model!O2695,Model!O2862,Model!O3029)*'Inflation GDP Population'!$S$11/'Inflation GDP Population'!N$11</f>
        <v>11.99543386</v>
      </c>
      <c r="Q26" s="89">
        <f>SUM(Model!P2695,Model!P2862,Model!P3029)*'Inflation GDP Population'!$S$11/'Inflation GDP Population'!O$11</f>
        <v>11.14937588</v>
      </c>
      <c r="R26" s="89">
        <f>SUM(Model!Q2695,Model!Q2862,Model!Q3029)*'Inflation GDP Population'!$S$11/'Inflation GDP Population'!P$11</f>
        <v>12.21270188</v>
      </c>
      <c r="S26" s="89">
        <f>SUM(Model!R2695,Model!R2862,Model!R3029)*'Inflation GDP Population'!$S$11/'Inflation GDP Population'!Q$11</f>
        <v>12.21725591</v>
      </c>
      <c r="T26" s="89">
        <f>SUM(Model!S2695,Model!S2862,Model!S3029)*'Inflation GDP Population'!$S$11/'Inflation GDP Population'!R$11</f>
        <v>12.85431462</v>
      </c>
      <c r="U26" s="89">
        <f>SUM(Model!T2695,Model!T2862,Model!T3029)*'Inflation GDP Population'!$S$11/'Inflation GDP Population'!S$11</f>
        <v>12.08341728</v>
      </c>
      <c r="V26" s="89">
        <f>SUM(Model!U2695,Model!U2862,Model!U3029)*'Inflation GDP Population'!$S$11/'Inflation GDP Population'!T$11</f>
        <v>11.76485594</v>
      </c>
      <c r="W26" s="104">
        <f>SUM(Model!V2695,Model!V2862,Model!V3029)*'Inflation GDP Population'!$S$18/'Inflation GDP Population'!U$18</f>
        <v>12.17982376</v>
      </c>
      <c r="X26" s="104">
        <f>SUM(Model!W2695,Model!W2862,Model!W3029)*'Inflation GDP Population'!$S$18/'Inflation GDP Population'!V$18</f>
        <v>12.19396777</v>
      </c>
      <c r="Y26" s="104">
        <f>SUM(Model!X2695,Model!X2862,Model!X3029)*'Inflation GDP Population'!$S$18/'Inflation GDP Population'!W$18</f>
        <v>12.19682631</v>
      </c>
      <c r="Z26" s="104">
        <f>SUM(Model!Y2695,Model!Y2862,Model!Y3029)*'Inflation GDP Population'!$S$18/'Inflation GDP Population'!X$18</f>
        <v>12.41349099</v>
      </c>
      <c r="AA26" s="104">
        <f>SUM(Model!Z2695,Model!Z2862,Model!Z3029)*'Inflation GDP Population'!$S$18/'Inflation GDP Population'!Y$18</f>
        <v>12.63025659</v>
      </c>
      <c r="AB26" s="104">
        <f>SUM(Model!AA2695,Model!AA2862,Model!AA3029)*'Inflation GDP Population'!$S$18/'Inflation GDP Population'!Z$18</f>
        <v>12.84712314</v>
      </c>
      <c r="AC26" s="104">
        <f>SUM(Model!AB2695,Model!AB2862,Model!AB3029)*'Inflation GDP Population'!$S$18/'Inflation GDP Population'!AA$18</f>
        <v>13.06409066</v>
      </c>
      <c r="AD26" s="104">
        <f>SUM(Model!AC2695,Model!AC2862,Model!AC3029)*'Inflation GDP Population'!$S$18/'Inflation GDP Population'!AB$18</f>
        <v>13.28115921</v>
      </c>
      <c r="AE26" s="104">
        <f>SUM(Model!AD2695,Model!AD2862,Model!AD3029)*'Inflation GDP Population'!$S$18/'Inflation GDP Population'!AC$18</f>
        <v>13.49832881</v>
      </c>
      <c r="AF26" s="104">
        <f>SUM(Model!AE2695,Model!AE2862,Model!AE3029)*'Inflation GDP Population'!$S$18/'Inflation GDP Population'!AD$18</f>
        <v>13.71559949</v>
      </c>
      <c r="AG26" s="104">
        <f>SUM(Model!AF2695,Model!AF2862,Model!AF3029)*'Inflation GDP Population'!$S$18/'Inflation GDP Population'!AE$18</f>
        <v>13.9329713</v>
      </c>
      <c r="AH26" s="104">
        <f>SUM(Model!AG2695,Model!AG2862,Model!AG3029)*'Inflation GDP Population'!$S$18/'Inflation GDP Population'!AF$18</f>
        <v>14.15044428</v>
      </c>
      <c r="AI26" s="104">
        <f>SUM(Model!AH2695,Model!AH2862,Model!AH3029)*'Inflation GDP Population'!$S$18/'Inflation GDP Population'!AG$18</f>
        <v>14.36801844</v>
      </c>
      <c r="AJ26" s="104">
        <f>SUM(Model!AI2695,Model!AI2862,Model!AI3029)*'Inflation GDP Population'!$S$18/'Inflation GDP Population'!AH$18</f>
        <v>14.58569384</v>
      </c>
      <c r="AK26" s="104">
        <f>SUM(Model!AJ2695,Model!AJ2862,Model!AJ3029)*'Inflation GDP Population'!$S$18/'Inflation GDP Population'!AI$18</f>
        <v>14.8034705</v>
      </c>
      <c r="AL26" s="104">
        <f>SUM(Model!AK2695,Model!AK2862,Model!AK3029)*'Inflation GDP Population'!$S$18/'Inflation GDP Population'!AJ$18</f>
        <v>15.02134847</v>
      </c>
      <c r="AM26" s="104">
        <f>SUM(Model!AL2695,Model!AL2862,Model!AL3029)*'Inflation GDP Population'!$S$18/'Inflation GDP Population'!AK$18</f>
        <v>15.23932777</v>
      </c>
      <c r="AN26" s="104">
        <f>SUM(Model!AM2695,Model!AM2862,Model!AM3029)*'Inflation GDP Population'!$S$18/'Inflation GDP Population'!AL$18</f>
        <v>15.45740845</v>
      </c>
      <c r="AO26" s="104">
        <f>SUM(Model!AN2695,Model!AN2862,Model!AN3029)*'Inflation GDP Population'!$S$18/'Inflation GDP Population'!AM$18</f>
        <v>15.67559053</v>
      </c>
      <c r="AP26" s="104">
        <f>SUM(Model!AO2695,Model!AO2862,Model!AO3029)*'Inflation GDP Population'!$S$18/'Inflation GDP Population'!AN$18</f>
        <v>15.89387406</v>
      </c>
      <c r="AQ26" s="104">
        <f>SUM(Model!AP2695,Model!AP2862,Model!AP3029)*'Inflation GDP Population'!$S$18/'Inflation GDP Population'!AO$18</f>
        <v>16.11225907</v>
      </c>
      <c r="AR26" s="104">
        <f>SUM(Model!AQ2695,Model!AQ2862,Model!AQ3029)*'Inflation GDP Population'!$S$18/'Inflation GDP Population'!AP$18</f>
        <v>16.33074559</v>
      </c>
      <c r="AS26" s="104">
        <f>SUM(Model!AR2695,Model!AR2862,Model!AR3029)*'Inflation GDP Population'!$S$18/'Inflation GDP Population'!AQ$18</f>
        <v>16.54933367</v>
      </c>
      <c r="AT26" s="104">
        <f>SUM(Model!AS2695,Model!AS2862,Model!AS3029)*'Inflation GDP Population'!$S$18/'Inflation GDP Population'!AR$18</f>
        <v>16.76802333</v>
      </c>
      <c r="AU26" s="104">
        <f>SUM(Model!AT2695,Model!AT2862,Model!AT3029)*'Inflation GDP Population'!$S$18/'Inflation GDP Population'!AS$18</f>
        <v>16.98681461</v>
      </c>
      <c r="AV26" s="104">
        <f>SUM(Model!AU2695,Model!AU2862,Model!AU3029)*'Inflation GDP Population'!$S$18/'Inflation GDP Population'!AT$18</f>
        <v>17.20570755</v>
      </c>
      <c r="AW26" s="104">
        <f>SUM(Model!AV2695,Model!AV2862,Model!AV3029)*'Inflation GDP Population'!$S$18/'Inflation GDP Population'!AU$18</f>
        <v>17.42470219</v>
      </c>
      <c r="AX26" s="104">
        <f>SUM(Model!AW2695,Model!AW2862,Model!AW3029)*'Inflation GDP Population'!$S$18/'Inflation GDP Population'!AV$18</f>
        <v>17.64379855</v>
      </c>
      <c r="AY26" s="104">
        <f>SUM(Model!AX2695,Model!AX2862,Model!AX3029)*'Inflation GDP Population'!$S$18/'Inflation GDP Population'!AW$18</f>
        <v>17.86299667</v>
      </c>
      <c r="AZ26" s="104">
        <f>SUM(Model!AY2695,Model!AY2862,Model!AY3029)*'Inflation GDP Population'!$S$18/'Inflation GDP Population'!AX$18</f>
        <v>18.0822966</v>
      </c>
      <c r="BA26" s="104">
        <f>SUM(Model!AZ2695,Model!AZ2862,Model!AZ3029)*'Inflation GDP Population'!$S$18/'Inflation GDP Population'!AY$18</f>
        <v>18.30169836</v>
      </c>
      <c r="BB26" s="104">
        <f>SUM(Model!BA2695,Model!BA2862,Model!BA3029)*'Inflation GDP Population'!$S$18/'Inflation GDP Population'!AZ$18</f>
        <v>18.521202</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5.073772886</v>
      </c>
      <c r="E27" s="89">
        <f>SUM(Model!D2698,Model!D2865,0*Model!D3032)*'Inflation GDP Population'!$S$11/'Inflation GDP Population'!C$11</f>
        <v>4.571935649</v>
      </c>
      <c r="F27" s="89">
        <f>SUM(Model!E2698,Model!E2865,0*Model!E3032)*'Inflation GDP Population'!$S$11/'Inflation GDP Population'!D$11</f>
        <v>4.617942009</v>
      </c>
      <c r="G27" s="89">
        <f>SUM(Model!F2698,Model!F2865,0*Model!F3032)*'Inflation GDP Population'!$S$11/'Inflation GDP Population'!E$11</f>
        <v>4.638634969</v>
      </c>
      <c r="H27" s="89">
        <f>SUM(Model!G2698,Model!G2865,0*Model!G3032)*'Inflation GDP Population'!$S$11/'Inflation GDP Population'!F$11</f>
        <v>4.508512702</v>
      </c>
      <c r="I27" s="89">
        <f>SUM(Model!H2698,Model!H2865,0*Model!H3032)*'Inflation GDP Population'!$S$11/'Inflation GDP Population'!G$11</f>
        <v>4.945642959</v>
      </c>
      <c r="J27" s="89">
        <f>SUM(Model!I2698,Model!I2865,0*Model!I3032)*'Inflation GDP Population'!$S$11/'Inflation GDP Population'!H$11</f>
        <v>6.071815823</v>
      </c>
      <c r="K27" s="89">
        <f>SUM(Model!J2698,Model!J2865,0*Model!J3032)*'Inflation GDP Population'!$S$11/'Inflation GDP Population'!I$11</f>
        <v>5.862912467</v>
      </c>
      <c r="L27" s="89">
        <f>SUM(Model!K2698,Model!K2865,0*Model!K3032)*'Inflation GDP Population'!$S$11/'Inflation GDP Population'!J$11</f>
        <v>6.492426784</v>
      </c>
      <c r="M27" s="89">
        <f>SUM(Model!L2698,Model!L2865,0*Model!L3032)*'Inflation GDP Population'!$S$11/'Inflation GDP Population'!K$11</f>
        <v>6.905360833</v>
      </c>
      <c r="N27" s="89">
        <f>SUM(Model!M2698,Model!M2865,0*Model!M3032)*'Inflation GDP Population'!$S$11/'Inflation GDP Population'!L$11</f>
        <v>7.349493707</v>
      </c>
      <c r="O27" s="89">
        <f>SUM(Model!N2698,Model!N2865,0*Model!N3032)*'Inflation GDP Population'!$S$11/'Inflation GDP Population'!M$11</f>
        <v>8.650593026</v>
      </c>
      <c r="P27" s="89">
        <f>SUM(Model!O2698,Model!O2865,0*Model!O3032)*'Inflation GDP Population'!$S$11/'Inflation GDP Population'!N$11</f>
        <v>9.910245131</v>
      </c>
      <c r="Q27" s="89">
        <f>SUM(Model!P2698,Model!P2865,0*Model!P3032)*'Inflation GDP Population'!$S$11/'Inflation GDP Population'!O$11</f>
        <v>10.30293423</v>
      </c>
      <c r="R27" s="89">
        <f>SUM(Model!Q2698,Model!Q2865,0*Model!Q3032)*'Inflation GDP Population'!$S$11/'Inflation GDP Population'!P$11</f>
        <v>12.49788859</v>
      </c>
      <c r="S27" s="89">
        <f>SUM(Model!R2698,Model!R2865,0*Model!R3032)*'Inflation GDP Population'!$S$11/'Inflation GDP Population'!Q$11</f>
        <v>13.61226724</v>
      </c>
      <c r="T27" s="89">
        <f>SUM(Model!S2698,Model!S2865,0*Model!S3032)*'Inflation GDP Population'!$S$11/'Inflation GDP Population'!R$11</f>
        <v>13.89071244</v>
      </c>
      <c r="U27" s="89">
        <f>SUM(Model!T2698,Model!T2865,0*Model!T3032)*'Inflation GDP Population'!$S$11/'Inflation GDP Population'!S$11</f>
        <v>11.99365498</v>
      </c>
      <c r="V27" s="89">
        <f>SUM(Model!U2698,Model!U2865,0*Model!U3032)*'Inflation GDP Population'!$S$11/'Inflation GDP Population'!T$11</f>
        <v>11.99365498</v>
      </c>
      <c r="W27" s="104">
        <f>SUM(Model!V2698,Model!V2865,0*Model!V3032)*'Inflation GDP Population'!$S$18/'Inflation GDP Population'!U$18</f>
        <v>12.05401207</v>
      </c>
      <c r="X27" s="104">
        <f>SUM(Model!W2698,Model!W2865,0*Model!W3032)*'Inflation GDP Population'!$S$18/'Inflation GDP Population'!V$18</f>
        <v>12.0568378</v>
      </c>
      <c r="Y27" s="104">
        <f>SUM(Model!X2698,Model!X2865,0*Model!X3032)*'Inflation GDP Population'!$S$18/'Inflation GDP Population'!W$18</f>
        <v>13.2066421</v>
      </c>
      <c r="Z27" s="104">
        <f>SUM(Model!Y2698,Model!Y2865,0*Model!Y3032)*'Inflation GDP Population'!$S$18/'Inflation GDP Population'!X$18</f>
        <v>13.29129153</v>
      </c>
      <c r="AA27" s="104">
        <f>SUM(Model!Z2698,Model!Z2865,0*Model!Z3032)*'Inflation GDP Population'!$S$18/'Inflation GDP Population'!Y$18</f>
        <v>13.37597992</v>
      </c>
      <c r="AB27" s="104">
        <f>SUM(Model!AA2698,Model!AA2865,0*Model!AA3032)*'Inflation GDP Population'!$S$18/'Inflation GDP Population'!Z$18</f>
        <v>13.46070729</v>
      </c>
      <c r="AC27" s="104">
        <f>SUM(Model!AB2698,Model!AB2865,0*Model!AB3032)*'Inflation GDP Population'!$S$18/'Inflation GDP Population'!AA$18</f>
        <v>13.54547364</v>
      </c>
      <c r="AD27" s="104">
        <f>SUM(Model!AC2698,Model!AC2865,0*Model!AC3032)*'Inflation GDP Population'!$S$18/'Inflation GDP Population'!AB$18</f>
        <v>13.630279</v>
      </c>
      <c r="AE27" s="104">
        <f>SUM(Model!AD2698,Model!AD2865,0*Model!AD3032)*'Inflation GDP Population'!$S$18/'Inflation GDP Population'!AC$18</f>
        <v>13.71512337</v>
      </c>
      <c r="AF27" s="104">
        <f>SUM(Model!AE2698,Model!AE2865,0*Model!AE3032)*'Inflation GDP Population'!$S$18/'Inflation GDP Population'!AD$18</f>
        <v>13.80000678</v>
      </c>
      <c r="AG27" s="104">
        <f>SUM(Model!AF2698,Model!AF2865,0*Model!AF3032)*'Inflation GDP Population'!$S$18/'Inflation GDP Population'!AE$18</f>
        <v>13.89574998</v>
      </c>
      <c r="AH27" s="104">
        <f>SUM(Model!AG2698,Model!AG2865,0*Model!AG3032)*'Inflation GDP Population'!$S$18/'Inflation GDP Population'!AF$18</f>
        <v>13.99965478</v>
      </c>
      <c r="AI27" s="104">
        <f>SUM(Model!AH2698,Model!AH2865,0*Model!AH3032)*'Inflation GDP Population'!$S$18/'Inflation GDP Population'!AG$18</f>
        <v>14.09914188</v>
      </c>
      <c r="AJ27" s="104">
        <f>SUM(Model!AI2698,Model!AI2865,0*Model!AI3032)*'Inflation GDP Population'!$S$18/'Inflation GDP Population'!AH$18</f>
        <v>14.14155522</v>
      </c>
      <c r="AK27" s="104">
        <f>SUM(Model!AJ2698,Model!AJ2865,0*Model!AJ3032)*'Inflation GDP Population'!$S$18/'Inflation GDP Population'!AI$18</f>
        <v>14.22500972</v>
      </c>
      <c r="AL27" s="104">
        <f>SUM(Model!AK2698,Model!AK2865,0*Model!AK3032)*'Inflation GDP Population'!$S$18/'Inflation GDP Population'!AJ$18</f>
        <v>14.32434648</v>
      </c>
      <c r="AM27" s="104">
        <f>SUM(Model!AL2698,Model!AL2865,0*Model!AL3032)*'Inflation GDP Population'!$S$18/'Inflation GDP Population'!AK$18</f>
        <v>14.45872023</v>
      </c>
      <c r="AN27" s="104">
        <f>SUM(Model!AM2698,Model!AM2865,0*Model!AM3032)*'Inflation GDP Population'!$S$18/'Inflation GDP Population'!AL$18</f>
        <v>14.63005233</v>
      </c>
      <c r="AO27" s="104">
        <f>SUM(Model!AN2698,Model!AN2865,0*Model!AN3032)*'Inflation GDP Population'!$S$18/'Inflation GDP Population'!AM$18</f>
        <v>14.74075401</v>
      </c>
      <c r="AP27" s="104">
        <f>SUM(Model!AO2698,Model!AO2865,0*Model!AO3032)*'Inflation GDP Population'!$S$18/'Inflation GDP Population'!AN$18</f>
        <v>14.72892887</v>
      </c>
      <c r="AQ27" s="104">
        <f>SUM(Model!AP2698,Model!AP2865,0*Model!AP3032)*'Inflation GDP Population'!$S$18/'Inflation GDP Population'!AO$18</f>
        <v>15.0289241</v>
      </c>
      <c r="AR27" s="104">
        <f>SUM(Model!AQ2698,Model!AQ2865,0*Model!AQ3032)*'Inflation GDP Population'!$S$18/'Inflation GDP Population'!AP$18</f>
        <v>15.07551625</v>
      </c>
      <c r="AS27" s="104">
        <f>SUM(Model!AR2698,Model!AR2865,0*Model!AR3032)*'Inflation GDP Population'!$S$18/'Inflation GDP Population'!AQ$18</f>
        <v>14.91062081</v>
      </c>
      <c r="AT27" s="104">
        <f>SUM(Model!AS2698,Model!AS2865,0*Model!AS3032)*'Inflation GDP Population'!$S$18/'Inflation GDP Population'!AR$18</f>
        <v>15.01056983</v>
      </c>
      <c r="AU27" s="104">
        <f>SUM(Model!AT2698,Model!AT2865,0*Model!AT3032)*'Inflation GDP Population'!$S$18/'Inflation GDP Population'!AS$18</f>
        <v>15.09491369</v>
      </c>
      <c r="AV27" s="104">
        <f>SUM(Model!AU2698,Model!AU2865,0*Model!AU3032)*'Inflation GDP Population'!$S$18/'Inflation GDP Population'!AT$18</f>
        <v>15.27440184</v>
      </c>
      <c r="AW27" s="104">
        <f>SUM(Model!AV2698,Model!AV2865,0*Model!AV3032)*'Inflation GDP Population'!$S$18/'Inflation GDP Population'!AU$18</f>
        <v>15.28091483</v>
      </c>
      <c r="AX27" s="104">
        <f>SUM(Model!AW2698,Model!AW2865,0*Model!AW3032)*'Inflation GDP Population'!$S$18/'Inflation GDP Population'!AV$18</f>
        <v>15.3862015</v>
      </c>
      <c r="AY27" s="104">
        <f>SUM(Model!AX2698,Model!AX2865,0*Model!AX3032)*'Inflation GDP Population'!$S$18/'Inflation GDP Population'!AW$18</f>
        <v>15.42022527</v>
      </c>
      <c r="AZ27" s="104">
        <f>SUM(Model!AY2698,Model!AY2865,0*Model!AY3032)*'Inflation GDP Population'!$S$18/'Inflation GDP Population'!AX$18</f>
        <v>15.50589214</v>
      </c>
      <c r="BA27" s="104">
        <f>SUM(Model!AZ2698,Model!AZ2865,0*Model!AZ3032)*'Inflation GDP Population'!$S$18/'Inflation GDP Population'!AY$18</f>
        <v>16.58198615</v>
      </c>
      <c r="BB27" s="104">
        <f>SUM(Model!BA2698,Model!BA2865,0*Model!BA3032)*'Inflation GDP Population'!$S$18/'Inflation GDP Population'!AZ$18</f>
        <v>16.58587334</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1.871999</v>
      </c>
      <c r="E34" s="101">
        <f>Model!D657</f>
        <v>1.732386</v>
      </c>
      <c r="F34" s="101">
        <f>Model!E657</f>
        <v>1.763558</v>
      </c>
      <c r="G34" s="101">
        <f>Model!F657</f>
        <v>1.933522</v>
      </c>
      <c r="H34" s="101">
        <f>Model!G657</f>
        <v>1.857642</v>
      </c>
      <c r="I34" s="101">
        <f>Model!H657</f>
        <v>1.860985</v>
      </c>
      <c r="J34" s="101">
        <f>Model!I657</f>
        <v>1.609998</v>
      </c>
      <c r="K34" s="101">
        <f>Model!J657</f>
        <v>1.786671</v>
      </c>
      <c r="L34" s="101">
        <f>Model!K657</f>
        <v>1.796276</v>
      </c>
      <c r="M34" s="101">
        <f>Model!L657</f>
        <v>1.791609</v>
      </c>
      <c r="N34" s="101">
        <f>Model!M657</f>
        <v>1.766818</v>
      </c>
      <c r="O34" s="101">
        <f>Model!N657</f>
        <v>1.740927</v>
      </c>
      <c r="P34" s="101">
        <f>Model!O657</f>
        <v>1.570784</v>
      </c>
      <c r="Q34" s="101">
        <f>Model!P657</f>
        <v>1.822976</v>
      </c>
      <c r="R34" s="101">
        <f>Model!Q657</f>
        <v>2.002024</v>
      </c>
      <c r="S34" s="101">
        <f>Model!R657</f>
        <v>1.828547</v>
      </c>
      <c r="T34" s="101">
        <f>Model!S657</f>
        <v>1.686287</v>
      </c>
      <c r="U34" s="101">
        <f>Model!T657</f>
        <v>1.687942596</v>
      </c>
      <c r="V34" s="101">
        <f>Model!U657</f>
        <v>1.688328126</v>
      </c>
      <c r="W34" s="101">
        <f>Model!V657</f>
        <v>1.688713655</v>
      </c>
      <c r="X34" s="101">
        <f>Model!W657</f>
        <v>1.689099185</v>
      </c>
      <c r="Y34" s="101">
        <f>Model!X657</f>
        <v>1.689484715</v>
      </c>
      <c r="Z34" s="101">
        <f>Model!Y657</f>
        <v>1.689870244</v>
      </c>
      <c r="AA34" s="101">
        <f>Model!Z657</f>
        <v>1.690255774</v>
      </c>
      <c r="AB34" s="101">
        <f>Model!AA657</f>
        <v>1.690641304</v>
      </c>
      <c r="AC34" s="101">
        <f>Model!AB657</f>
        <v>1.691026833</v>
      </c>
      <c r="AD34" s="101">
        <f>Model!AC657</f>
        <v>1.691412363</v>
      </c>
      <c r="AE34" s="101">
        <f>Model!AD657</f>
        <v>1.691797893</v>
      </c>
      <c r="AF34" s="101">
        <f>Model!AE657</f>
        <v>1.692183423</v>
      </c>
      <c r="AG34" s="101">
        <f>Model!AF657</f>
        <v>1.692568952</v>
      </c>
      <c r="AH34" s="101">
        <f>Model!AG657</f>
        <v>1.692954482</v>
      </c>
      <c r="AI34" s="101">
        <f>Model!AH657</f>
        <v>1.693340012</v>
      </c>
      <c r="AJ34" s="101">
        <f>Model!AI657</f>
        <v>1.693725541</v>
      </c>
      <c r="AK34" s="101">
        <f>Model!AJ657</f>
        <v>1.694111071</v>
      </c>
      <c r="AL34" s="101">
        <f>Model!AK657</f>
        <v>1.694496601</v>
      </c>
      <c r="AM34" s="101">
        <f>Model!AL657</f>
        <v>1.69488213</v>
      </c>
      <c r="AN34" s="101">
        <f>Model!AM657</f>
        <v>1.69526766</v>
      </c>
      <c r="AO34" s="101">
        <f>Model!AN657</f>
        <v>1.69565319</v>
      </c>
      <c r="AP34" s="101">
        <f>Model!AO657</f>
        <v>1.696038719</v>
      </c>
      <c r="AQ34" s="101">
        <f>Model!AP657</f>
        <v>1.696424249</v>
      </c>
      <c r="AR34" s="101">
        <f>Model!AQ657</f>
        <v>1.696809779</v>
      </c>
      <c r="AS34" s="101">
        <f>Model!AR657</f>
        <v>1.697195308</v>
      </c>
      <c r="AT34" s="101">
        <f>Model!AS657</f>
        <v>1.697580838</v>
      </c>
      <c r="AU34" s="101">
        <f>Model!AT657</f>
        <v>1.697966368</v>
      </c>
      <c r="AV34" s="101">
        <f>Model!AU657</f>
        <v>1.698351898</v>
      </c>
      <c r="AW34" s="101">
        <f>Model!AV657</f>
        <v>1.698737427</v>
      </c>
      <c r="AX34" s="101">
        <f>Model!AW657</f>
        <v>1.699122957</v>
      </c>
      <c r="AY34" s="101">
        <f>Model!AX657</f>
        <v>1.699508487</v>
      </c>
      <c r="AZ34" s="101">
        <f>Model!AY657</f>
        <v>1.699894016</v>
      </c>
      <c r="BA34" s="101">
        <f>Model!AZ657</f>
        <v>1.700279546</v>
      </c>
      <c r="BB34" s="101">
        <f>Model!BA657</f>
        <v>1.700665076</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0.2439687586</v>
      </c>
      <c r="E35" s="101">
        <f>Model!D434</f>
        <v>0.2323512174</v>
      </c>
      <c r="F35" s="101">
        <f>Model!E434</f>
        <v>0.2970339338</v>
      </c>
      <c r="G35" s="101">
        <f>Model!F434</f>
        <v>0.2401808685</v>
      </c>
      <c r="H35" s="101">
        <f>Model!G434</f>
        <v>0.2980786515</v>
      </c>
      <c r="I35" s="101">
        <f>Model!H434</f>
        <v>0.339920873</v>
      </c>
      <c r="J35" s="101">
        <f>Model!I434</f>
        <v>0.3455150329</v>
      </c>
      <c r="K35" s="101">
        <f>Model!J434</f>
        <v>0.4722184456</v>
      </c>
      <c r="L35" s="101">
        <f>Model!K434</f>
        <v>0.4473796857</v>
      </c>
      <c r="M35" s="101">
        <f>Model!L434</f>
        <v>0.5666265799</v>
      </c>
      <c r="N35" s="101">
        <f>Model!M434</f>
        <v>0.7253696184</v>
      </c>
      <c r="O35" s="101">
        <f>Model!N434</f>
        <v>0.8525444746</v>
      </c>
      <c r="P35" s="101">
        <f>Model!O434</f>
        <v>1.188296697</v>
      </c>
      <c r="Q35" s="101">
        <f>Model!P434</f>
        <v>1.079376872</v>
      </c>
      <c r="R35" s="101">
        <f>Model!Q434</f>
        <v>1.14540434</v>
      </c>
      <c r="S35" s="101">
        <f>Model!R434</f>
        <v>1.430483582</v>
      </c>
      <c r="T35" s="101">
        <f>Model!S434</f>
        <v>1.697630769</v>
      </c>
      <c r="U35" s="101">
        <f>Model!T434</f>
        <v>1.716406903</v>
      </c>
      <c r="V35" s="101">
        <f>Model!U434</f>
        <v>1.922156461</v>
      </c>
      <c r="W35" s="101">
        <f>Model!V434</f>
        <v>1.883713577</v>
      </c>
      <c r="X35" s="101">
        <f>Model!W434</f>
        <v>1.845270692</v>
      </c>
      <c r="Y35" s="101">
        <f>Model!X434</f>
        <v>1.776937831</v>
      </c>
      <c r="Z35" s="101">
        <f>Model!Y434</f>
        <v>1.709919666</v>
      </c>
      <c r="AA35" s="101">
        <f>Model!Z434</f>
        <v>1.644216199</v>
      </c>
      <c r="AB35" s="101">
        <f>Model!AA434</f>
        <v>1.57982743</v>
      </c>
      <c r="AC35" s="101">
        <f>Model!AB434</f>
        <v>1.516753358</v>
      </c>
      <c r="AD35" s="101">
        <f>Model!AC434</f>
        <v>1.454993983</v>
      </c>
      <c r="AE35" s="101">
        <f>Model!AD434</f>
        <v>1.394549306</v>
      </c>
      <c r="AF35" s="101">
        <f>Model!AE434</f>
        <v>1.368603421</v>
      </c>
      <c r="AG35" s="101">
        <f>Model!AF434</f>
        <v>1.342657536</v>
      </c>
      <c r="AH35" s="101">
        <f>Model!AG434</f>
        <v>1.316711651</v>
      </c>
      <c r="AI35" s="101">
        <f>Model!AH434</f>
        <v>1.290765766</v>
      </c>
      <c r="AJ35" s="101">
        <f>Model!AI434</f>
        <v>1.264819881</v>
      </c>
      <c r="AK35" s="101">
        <f>Model!AJ434</f>
        <v>1.238873996</v>
      </c>
      <c r="AL35" s="101">
        <f>Model!AK434</f>
        <v>1.21292811</v>
      </c>
      <c r="AM35" s="101">
        <f>Model!AL434</f>
        <v>1.186982225</v>
      </c>
      <c r="AN35" s="101">
        <f>Model!AM434</f>
        <v>1.16103634</v>
      </c>
      <c r="AO35" s="101">
        <f>Model!AN434</f>
        <v>1.135090455</v>
      </c>
      <c r="AP35" s="101">
        <f>Model!AO434</f>
        <v>1.10914457</v>
      </c>
      <c r="AQ35" s="101">
        <f>Model!AP434</f>
        <v>1.083198685</v>
      </c>
      <c r="AR35" s="101">
        <f>Model!AQ434</f>
        <v>1.0572528</v>
      </c>
      <c r="AS35" s="101">
        <f>Model!AR434</f>
        <v>1.031306914</v>
      </c>
      <c r="AT35" s="101">
        <f>Model!AS434</f>
        <v>1.005361029</v>
      </c>
      <c r="AU35" s="101">
        <f>Model!AT434</f>
        <v>0.9794151441</v>
      </c>
      <c r="AV35" s="101">
        <f>Model!AU434</f>
        <v>0.953469259</v>
      </c>
      <c r="AW35" s="101">
        <f>Model!AV434</f>
        <v>0.9275233738</v>
      </c>
      <c r="AX35" s="101">
        <f>Model!AW434</f>
        <v>0.9015774887</v>
      </c>
      <c r="AY35" s="101">
        <f>Model!AX434</f>
        <v>0.8756316036</v>
      </c>
      <c r="AZ35" s="101">
        <f>Model!AY434</f>
        <v>0.8496857184</v>
      </c>
      <c r="BA35" s="101">
        <f>Model!AZ434</f>
        <v>0.8237398333</v>
      </c>
      <c r="BB35" s="101">
        <f>Model!BA434</f>
        <v>0.7977939481</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1.006756</v>
      </c>
      <c r="E36" s="101">
        <f>'Assumptions (NG non-electricity'!C7</f>
        <v>0.884246</v>
      </c>
      <c r="F36" s="101">
        <f>'Assumptions (NG non-electricity'!D7</f>
        <v>0.918464</v>
      </c>
      <c r="G36" s="101">
        <f>'Assumptions (NG non-electricity'!E7</f>
        <v>0.862585</v>
      </c>
      <c r="H36" s="101">
        <f>'Assumptions (NG non-electricity'!F7</f>
        <v>0.893347</v>
      </c>
      <c r="I36" s="101">
        <f>'Assumptions (NG non-electricity'!G7</f>
        <v>0.865389</v>
      </c>
      <c r="J36" s="101">
        <f>'Assumptions (NG non-electricity'!H7</f>
        <v>0.848185</v>
      </c>
      <c r="K36" s="101">
        <f>'Assumptions (NG non-electricity'!I7</f>
        <v>0.851177</v>
      </c>
      <c r="L36" s="101">
        <f>'Assumptions (NG non-electricity'!J7</f>
        <v>0.822115</v>
      </c>
      <c r="M36" s="101">
        <f>'Assumptions (NG non-electricity'!K7</f>
        <v>0.735969</v>
      </c>
      <c r="N36" s="101">
        <f>'Assumptions (NG non-electricity'!L7</f>
        <v>0.813278</v>
      </c>
      <c r="O36" s="101">
        <f>'Assumptions (NG non-electricity'!M7</f>
        <v>0.861401</v>
      </c>
      <c r="P36" s="101">
        <f>'Assumptions (NG non-electricity'!N7</f>
        <v>0.926277</v>
      </c>
      <c r="Q36" s="101">
        <f>'Assumptions (NG non-electricity'!O7</f>
        <v>1.025989</v>
      </c>
      <c r="R36" s="101">
        <f>'Assumptions (NG non-electricity'!P7</f>
        <v>1.160271</v>
      </c>
      <c r="S36" s="101">
        <f>'Assumptions (NG non-electricity'!Q7</f>
        <v>1.13644</v>
      </c>
      <c r="T36" s="101">
        <f>'Assumptions (NG non-electricity'!R7</f>
        <v>1.170885</v>
      </c>
      <c r="U36" s="101">
        <f>'Assumptions (NG non-electricity'!S7</f>
        <v>1.207516</v>
      </c>
      <c r="V36" s="101">
        <f>'Assumptions (NG non-electricity'!T7</f>
        <v>1.227481185</v>
      </c>
      <c r="W36" s="101">
        <f>'Assumptions (NG non-electricity'!U7</f>
        <v>1.24744637</v>
      </c>
      <c r="X36" s="101">
        <f>'Assumptions (NG non-electricity'!V7</f>
        <v>1.267411555</v>
      </c>
      <c r="Y36" s="101">
        <f>'Assumptions (NG non-electricity'!W7</f>
        <v>1.287376741</v>
      </c>
      <c r="Z36" s="101">
        <f>'Assumptions (NG non-electricity'!X7</f>
        <v>1.307341926</v>
      </c>
      <c r="AA36" s="101">
        <f>'Assumptions (NG non-electricity'!Y7</f>
        <v>1.327307111</v>
      </c>
      <c r="AB36" s="101">
        <f>'Assumptions (NG non-electricity'!Z7</f>
        <v>1.347272296</v>
      </c>
      <c r="AC36" s="101">
        <f>'Assumptions (NG non-electricity'!AA7</f>
        <v>1.367237481</v>
      </c>
      <c r="AD36" s="101">
        <f>'Assumptions (NG non-electricity'!AB7</f>
        <v>1.387202666</v>
      </c>
      <c r="AE36" s="101">
        <f>'Assumptions (NG non-electricity'!AC7</f>
        <v>1.407167851</v>
      </c>
      <c r="AF36" s="101">
        <f>'Assumptions (NG non-electricity'!AD7</f>
        <v>1.427133037</v>
      </c>
      <c r="AG36" s="101">
        <f>'Assumptions (NG non-electricity'!AE7</f>
        <v>1.447098222</v>
      </c>
      <c r="AH36" s="101">
        <f>'Assumptions (NG non-electricity'!AF7</f>
        <v>1.467063407</v>
      </c>
      <c r="AI36" s="101">
        <f>'Assumptions (NG non-electricity'!AG7</f>
        <v>1.487028592</v>
      </c>
      <c r="AJ36" s="101">
        <f>'Assumptions (NG non-electricity'!AH7</f>
        <v>1.506993777</v>
      </c>
      <c r="AK36" s="101">
        <f>'Assumptions (NG non-electricity'!AI7</f>
        <v>1.526958962</v>
      </c>
      <c r="AL36" s="101">
        <f>'Assumptions (NG non-electricity'!AJ7</f>
        <v>1.546924147</v>
      </c>
      <c r="AM36" s="101">
        <f>'Assumptions (NG non-electricity'!AK7</f>
        <v>1.566889332</v>
      </c>
      <c r="AN36" s="101">
        <f>'Assumptions (NG non-electricity'!AL7</f>
        <v>1.586854518</v>
      </c>
      <c r="AO36" s="101">
        <f>'Assumptions (NG non-electricity'!AM7</f>
        <v>1.606819703</v>
      </c>
      <c r="AP36" s="101">
        <f>'Assumptions (NG non-electricity'!AN7</f>
        <v>1.626784888</v>
      </c>
      <c r="AQ36" s="101">
        <f>'Assumptions (NG non-electricity'!AO7</f>
        <v>1.646750073</v>
      </c>
      <c r="AR36" s="101">
        <f>'Assumptions (NG non-electricity'!AP7</f>
        <v>1.666715258</v>
      </c>
      <c r="AS36" s="101">
        <f>'Assumptions (NG non-electricity'!AQ7</f>
        <v>1.686680443</v>
      </c>
      <c r="AT36" s="101">
        <f>'Assumptions (NG non-electricity'!AR7</f>
        <v>1.706645628</v>
      </c>
      <c r="AU36" s="101">
        <f>'Assumptions (NG non-electricity'!AS7</f>
        <v>1.726610814</v>
      </c>
      <c r="AV36" s="101">
        <f>'Assumptions (NG non-electricity'!AT7</f>
        <v>1.746575999</v>
      </c>
      <c r="AW36" s="101">
        <f>'Assumptions (NG non-electricity'!AU7</f>
        <v>1.766541184</v>
      </c>
      <c r="AX36" s="101">
        <f>'Assumptions (NG non-electricity'!AV7</f>
        <v>1.786506369</v>
      </c>
      <c r="AY36" s="101">
        <f>'Assumptions (NG non-electricity'!AW7</f>
        <v>1.806471554</v>
      </c>
      <c r="AZ36" s="101">
        <f>'Assumptions (NG non-electricity'!AX7</f>
        <v>1.826436739</v>
      </c>
      <c r="BA36" s="101">
        <f>'Assumptions (NG non-electricity'!AY7</f>
        <v>1.846401924</v>
      </c>
      <c r="BB36" s="101">
        <f>'Assumptions (NG non-electricity'!AZ7</f>
        <v>1.86636711</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0.125125</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-15.51446024</v>
      </c>
      <c r="E38" s="116">
        <f t="shared" si="3"/>
        <v>-14.58852078</v>
      </c>
      <c r="F38" s="116">
        <f t="shared" si="3"/>
        <v>-13.74013207</v>
      </c>
      <c r="G38" s="116">
        <f t="shared" si="3"/>
        <v>-13.89204013</v>
      </c>
      <c r="H38" s="116">
        <f t="shared" si="3"/>
        <v>-13.43887635</v>
      </c>
      <c r="I38" s="116">
        <f t="shared" si="3"/>
        <v>-12.82943513</v>
      </c>
      <c r="J38" s="116">
        <f t="shared" si="3"/>
        <v>-13.55363097</v>
      </c>
      <c r="K38" s="116">
        <f t="shared" si="3"/>
        <v>-13.90105555</v>
      </c>
      <c r="L38" s="116">
        <f t="shared" si="3"/>
        <v>-14.85106731</v>
      </c>
      <c r="M38" s="116">
        <f t="shared" si="3"/>
        <v>-15.21008442</v>
      </c>
      <c r="N38" s="116">
        <f t="shared" si="3"/>
        <v>-15.69689938</v>
      </c>
      <c r="O38" s="116">
        <f t="shared" si="3"/>
        <v>-17.10196353</v>
      </c>
      <c r="P38" s="116">
        <f t="shared" si="3"/>
        <v>-17.8910553</v>
      </c>
      <c r="Q38" s="116">
        <f t="shared" si="3"/>
        <v>-17.64353213</v>
      </c>
      <c r="R38" s="116">
        <f t="shared" si="3"/>
        <v>-19.04273666</v>
      </c>
      <c r="S38" s="116">
        <f t="shared" si="3"/>
        <v>-20.08925942</v>
      </c>
      <c r="T38" s="116">
        <f t="shared" si="3"/>
        <v>-19.49001823</v>
      </c>
      <c r="U38" s="116">
        <f t="shared" si="3"/>
        <v>-20.0682875</v>
      </c>
      <c r="V38" s="116">
        <f t="shared" si="3"/>
        <v>-22.68673508</v>
      </c>
      <c r="W38" s="116">
        <f t="shared" si="3"/>
        <v>-24.6192774</v>
      </c>
      <c r="X38" s="116">
        <f t="shared" si="3"/>
        <v>-25.78274357</v>
      </c>
      <c r="Y38" s="116">
        <f t="shared" si="3"/>
        <v>-26.29334671</v>
      </c>
      <c r="Z38" s="116">
        <f t="shared" si="3"/>
        <v>-26.82358316</v>
      </c>
      <c r="AA38" s="116">
        <f t="shared" si="3"/>
        <v>-27.45594992</v>
      </c>
      <c r="AB38" s="116">
        <f t="shared" si="3"/>
        <v>-28.02983097</v>
      </c>
      <c r="AC38" s="116">
        <f t="shared" si="3"/>
        <v>-28.72040933</v>
      </c>
      <c r="AD38" s="116">
        <f t="shared" si="3"/>
        <v>-29.39940499</v>
      </c>
      <c r="AE38" s="116">
        <f t="shared" si="3"/>
        <v>-29.84238295</v>
      </c>
      <c r="AF38" s="116">
        <f t="shared" si="3"/>
        <v>-30.22950612</v>
      </c>
      <c r="AG38" s="116">
        <f t="shared" si="3"/>
        <v>-30.34141329</v>
      </c>
      <c r="AH38" s="116">
        <f t="shared" si="3"/>
        <v>-30.40031546</v>
      </c>
      <c r="AI38" s="116">
        <f t="shared" si="3"/>
        <v>-30.63314863</v>
      </c>
      <c r="AJ38" s="116">
        <f t="shared" si="3"/>
        <v>-30.9271458</v>
      </c>
      <c r="AK38" s="116">
        <f t="shared" si="3"/>
        <v>-30.99552597</v>
      </c>
      <c r="AL38" s="116">
        <f t="shared" si="3"/>
        <v>-31.20328714</v>
      </c>
      <c r="AM38" s="116">
        <f t="shared" si="3"/>
        <v>-31.36087231</v>
      </c>
      <c r="AN38" s="116">
        <f t="shared" si="3"/>
        <v>-31.56670748</v>
      </c>
      <c r="AO38" s="116">
        <f t="shared" si="3"/>
        <v>-31.77731565</v>
      </c>
      <c r="AP38" s="116">
        <f t="shared" si="3"/>
        <v>-31.95984282</v>
      </c>
      <c r="AQ38" s="116">
        <f t="shared" si="3"/>
        <v>-32.09357699</v>
      </c>
      <c r="AR38" s="116">
        <f t="shared" si="3"/>
        <v>-32.33339016</v>
      </c>
      <c r="AS38" s="116">
        <f t="shared" si="3"/>
        <v>-32.53964733</v>
      </c>
      <c r="AT38" s="116">
        <f t="shared" si="3"/>
        <v>-32.7884035</v>
      </c>
      <c r="AU38" s="116">
        <f t="shared" si="3"/>
        <v>-32.95541867</v>
      </c>
      <c r="AV38" s="116">
        <f t="shared" si="3"/>
        <v>-33.32617084</v>
      </c>
      <c r="AW38" s="116">
        <f t="shared" si="3"/>
        <v>-33.63379302</v>
      </c>
      <c r="AX38" s="116">
        <f t="shared" si="3"/>
        <v>-33.86016119</v>
      </c>
      <c r="AY38" s="116">
        <f t="shared" si="3"/>
        <v>-34.07305836</v>
      </c>
      <c r="AZ38" s="116">
        <f t="shared" si="3"/>
        <v>-34.40602353</v>
      </c>
      <c r="BA38" s="116">
        <f t="shared" si="3"/>
        <v>-34.5805317</v>
      </c>
      <c r="BB38" s="116">
        <f t="shared" si="3"/>
        <v>-34.86512787</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39.69315808</v>
      </c>
      <c r="E42" s="121">
        <f t="shared" si="4"/>
        <v>38.3587767</v>
      </c>
      <c r="F42" s="121">
        <f t="shared" si="4"/>
        <v>38.8433768</v>
      </c>
      <c r="G42" s="121">
        <f t="shared" si="4"/>
        <v>40.93755868</v>
      </c>
      <c r="H42" s="121">
        <f t="shared" si="4"/>
        <v>41.36581757</v>
      </c>
      <c r="I42" s="121">
        <f t="shared" si="4"/>
        <v>44.73990042</v>
      </c>
      <c r="J42" s="121">
        <f t="shared" si="4"/>
        <v>39.60480149</v>
      </c>
      <c r="K42" s="121">
        <f t="shared" si="4"/>
        <v>41.21035654</v>
      </c>
      <c r="L42" s="121">
        <f t="shared" si="4"/>
        <v>42.5566018</v>
      </c>
      <c r="M42" s="121">
        <f t="shared" si="4"/>
        <v>37.88471905</v>
      </c>
      <c r="N42" s="121">
        <f t="shared" si="4"/>
        <v>40.74130914</v>
      </c>
      <c r="O42" s="121">
        <f t="shared" si="4"/>
        <v>39.79574097</v>
      </c>
      <c r="P42" s="121">
        <f t="shared" si="4"/>
        <v>37.97816536</v>
      </c>
      <c r="Q42" s="121">
        <f t="shared" si="4"/>
        <v>38.0688959</v>
      </c>
      <c r="R42" s="121">
        <f t="shared" si="4"/>
        <v>39.79652273</v>
      </c>
      <c r="S42" s="121">
        <f t="shared" si="4"/>
        <v>35.32662485</v>
      </c>
      <c r="T42" s="121">
        <f t="shared" si="4"/>
        <v>35.56505977</v>
      </c>
      <c r="U42" s="121">
        <f t="shared" si="4"/>
        <v>34.03346719</v>
      </c>
      <c r="V42" s="121">
        <f t="shared" si="4"/>
        <v>34.56349444</v>
      </c>
      <c r="W42" s="121">
        <f t="shared" si="4"/>
        <v>33.78274202</v>
      </c>
      <c r="X42" s="121">
        <f t="shared" si="4"/>
        <v>34.41735119</v>
      </c>
      <c r="Y42" s="121">
        <f t="shared" si="4"/>
        <v>74.58917048</v>
      </c>
      <c r="Z42" s="121">
        <f t="shared" si="4"/>
        <v>111.000995</v>
      </c>
      <c r="AA42" s="121">
        <f t="shared" si="4"/>
        <v>140.3165113</v>
      </c>
      <c r="AB42" s="121">
        <f t="shared" si="4"/>
        <v>165.453592</v>
      </c>
      <c r="AC42" s="121">
        <f t="shared" si="4"/>
        <v>184.3839198</v>
      </c>
      <c r="AD42" s="121">
        <f t="shared" si="4"/>
        <v>207.3160427</v>
      </c>
      <c r="AE42" s="121">
        <f t="shared" si="4"/>
        <v>228.7360668</v>
      </c>
      <c r="AF42" s="121">
        <f t="shared" si="4"/>
        <v>247.1164437</v>
      </c>
      <c r="AG42" s="121">
        <f t="shared" si="4"/>
        <v>263.0902499</v>
      </c>
      <c r="AH42" s="121">
        <f t="shared" si="4"/>
        <v>278.3566881</v>
      </c>
      <c r="AI42" s="121">
        <f t="shared" si="4"/>
        <v>299.4176258</v>
      </c>
      <c r="AJ42" s="121">
        <f t="shared" si="4"/>
        <v>320.1123915</v>
      </c>
      <c r="AK42" s="121">
        <f t="shared" si="4"/>
        <v>338.3466457</v>
      </c>
      <c r="AL42" s="121">
        <f t="shared" si="4"/>
        <v>357.6163924</v>
      </c>
      <c r="AM42" s="121">
        <f t="shared" si="4"/>
        <v>376.2765067</v>
      </c>
      <c r="AN42" s="121">
        <f t="shared" si="4"/>
        <v>394.4451771</v>
      </c>
      <c r="AO42" s="121">
        <f t="shared" si="4"/>
        <v>411.9720499</v>
      </c>
      <c r="AP42" s="121">
        <f t="shared" si="4"/>
        <v>428.9009824</v>
      </c>
      <c r="AQ42" s="121">
        <f t="shared" si="4"/>
        <v>445.2319604</v>
      </c>
      <c r="AR42" s="121">
        <f t="shared" si="4"/>
        <v>461.0392689</v>
      </c>
      <c r="AS42" s="121">
        <f t="shared" si="4"/>
        <v>476.1939938</v>
      </c>
      <c r="AT42" s="121">
        <f t="shared" si="4"/>
        <v>490.7591971</v>
      </c>
      <c r="AU42" s="121">
        <f t="shared" si="4"/>
        <v>504.7870754</v>
      </c>
      <c r="AV42" s="121">
        <f t="shared" si="4"/>
        <v>514.7690314</v>
      </c>
      <c r="AW42" s="121">
        <f t="shared" si="4"/>
        <v>527.489836</v>
      </c>
      <c r="AX42" s="121">
        <f t="shared" si="4"/>
        <v>539.5535297</v>
      </c>
      <c r="AY42" s="121">
        <f t="shared" si="4"/>
        <v>551.0940497</v>
      </c>
      <c r="AZ42" s="121">
        <f t="shared" si="4"/>
        <v>562.0815617</v>
      </c>
      <c r="BA42" s="121">
        <f t="shared" si="4"/>
        <v>572.3955062</v>
      </c>
      <c r="BB42" s="121">
        <f t="shared" si="4"/>
        <v>582.180188</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17.19453589</v>
      </c>
      <c r="E43" s="121">
        <f t="shared" si="5"/>
        <v>14.3046471</v>
      </c>
      <c r="F43" s="121">
        <f t="shared" si="5"/>
        <v>11.42972005</v>
      </c>
      <c r="G43" s="121">
        <f t="shared" si="5"/>
        <v>9.22943111</v>
      </c>
      <c r="H43" s="121">
        <f t="shared" si="5"/>
        <v>6.948521782</v>
      </c>
      <c r="I43" s="121">
        <f t="shared" si="5"/>
        <v>8.588630326</v>
      </c>
      <c r="J43" s="121">
        <f t="shared" si="5"/>
        <v>9.956039743</v>
      </c>
      <c r="K43" s="121">
        <f t="shared" si="5"/>
        <v>10.1916997</v>
      </c>
      <c r="L43" s="121">
        <f t="shared" si="5"/>
        <v>11.10429199</v>
      </c>
      <c r="M43" s="121">
        <f t="shared" si="5"/>
        <v>12.54337794</v>
      </c>
      <c r="N43" s="121">
        <f t="shared" si="5"/>
        <v>14.71928911</v>
      </c>
      <c r="O43" s="121">
        <f t="shared" si="5"/>
        <v>13.83125393</v>
      </c>
      <c r="P43" s="121">
        <f t="shared" si="5"/>
        <v>13.99617547</v>
      </c>
      <c r="Q43" s="121">
        <f t="shared" si="5"/>
        <v>15.15456659</v>
      </c>
      <c r="R43" s="121">
        <f t="shared" si="5"/>
        <v>18.5790368</v>
      </c>
      <c r="S43" s="121">
        <f t="shared" si="5"/>
        <v>33.57202634</v>
      </c>
      <c r="T43" s="121">
        <f t="shared" si="5"/>
        <v>34.72069324</v>
      </c>
      <c r="U43" s="121">
        <f t="shared" si="5"/>
        <v>32.90070207</v>
      </c>
      <c r="V43" s="121">
        <f t="shared" si="5"/>
        <v>30.06757125</v>
      </c>
      <c r="W43" s="121">
        <f t="shared" si="5"/>
        <v>33.73819635</v>
      </c>
      <c r="X43" s="121">
        <f t="shared" si="5"/>
        <v>1803.307714</v>
      </c>
      <c r="Y43" s="121">
        <f t="shared" si="5"/>
        <v>1673.682388</v>
      </c>
      <c r="Z43" s="121">
        <f t="shared" si="5"/>
        <v>1565.788903</v>
      </c>
      <c r="AA43" s="121">
        <f t="shared" si="5"/>
        <v>1452.568955</v>
      </c>
      <c r="AB43" s="121">
        <f t="shared" si="5"/>
        <v>1346.074094</v>
      </c>
      <c r="AC43" s="121">
        <f t="shared" si="5"/>
        <v>1232.250429</v>
      </c>
      <c r="AD43" s="121">
        <f t="shared" si="5"/>
        <v>1184.678037</v>
      </c>
      <c r="AE43" s="121">
        <f t="shared" si="5"/>
        <v>1143.634335</v>
      </c>
      <c r="AF43" s="121">
        <f t="shared" si="5"/>
        <v>1096.489414</v>
      </c>
      <c r="AG43" s="121">
        <f t="shared" si="5"/>
        <v>1047.978282</v>
      </c>
      <c r="AH43" s="121">
        <f t="shared" si="5"/>
        <v>1006.551476</v>
      </c>
      <c r="AI43" s="121">
        <f t="shared" si="5"/>
        <v>994.8091508</v>
      </c>
      <c r="AJ43" s="121">
        <f t="shared" si="5"/>
        <v>981.8518948</v>
      </c>
      <c r="AK43" s="121">
        <f t="shared" si="5"/>
        <v>966.202401</v>
      </c>
      <c r="AL43" s="121">
        <f t="shared" si="5"/>
        <v>955.2910023</v>
      </c>
      <c r="AM43" s="121">
        <f t="shared" si="5"/>
        <v>943.787388</v>
      </c>
      <c r="AN43" s="121">
        <f t="shared" si="5"/>
        <v>933.0601004</v>
      </c>
      <c r="AO43" s="121">
        <f t="shared" si="5"/>
        <v>1814.104834</v>
      </c>
      <c r="AP43" s="121">
        <f t="shared" si="5"/>
        <v>1790.838614</v>
      </c>
      <c r="AQ43" s="121">
        <f t="shared" si="5"/>
        <v>1764.646034</v>
      </c>
      <c r="AR43" s="121">
        <f t="shared" si="5"/>
        <v>1739.376646</v>
      </c>
      <c r="AS43" s="121">
        <f t="shared" si="5"/>
        <v>1716.374054</v>
      </c>
      <c r="AT43" s="121">
        <f t="shared" si="5"/>
        <v>1695.071646</v>
      </c>
      <c r="AU43" s="121">
        <f t="shared" si="5"/>
        <v>1672.733892</v>
      </c>
      <c r="AV43" s="121">
        <f t="shared" si="5"/>
        <v>1637.54252</v>
      </c>
      <c r="AW43" s="121">
        <f t="shared" si="5"/>
        <v>1613.658623</v>
      </c>
      <c r="AX43" s="121">
        <f t="shared" si="5"/>
        <v>1598.02212</v>
      </c>
      <c r="AY43" s="121">
        <f t="shared" si="5"/>
        <v>1575.257638</v>
      </c>
      <c r="AZ43" s="121">
        <f t="shared" si="5"/>
        <v>1551.018987</v>
      </c>
      <c r="BA43" s="121">
        <f t="shared" si="5"/>
        <v>1524.594412</v>
      </c>
      <c r="BB43" s="121">
        <f t="shared" si="5"/>
        <v>16.79921715</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767.6160803</v>
      </c>
      <c r="E44" s="121">
        <f>E42*1000/'Inflation GDP Population'!C28</f>
        <v>737.7835081</v>
      </c>
      <c r="F44" s="121">
        <f>F42*1000/'Inflation GDP Population'!D28</f>
        <v>742.7963443</v>
      </c>
      <c r="G44" s="121">
        <f>G42*1000/'Inflation GDP Population'!E28</f>
        <v>778.4276261</v>
      </c>
      <c r="H44" s="121">
        <f>H42*1000/'Inflation GDP Population'!F28</f>
        <v>782.2414111</v>
      </c>
      <c r="I44" s="121">
        <f>I42*1000/'Inflation GDP Population'!G28</f>
        <v>841.7621448</v>
      </c>
      <c r="J44" s="121">
        <f>J42*1000/'Inflation GDP Population'!H28</f>
        <v>741.2202574</v>
      </c>
      <c r="K44" s="121">
        <f>K42*1000/'Inflation GDP Population'!I28</f>
        <v>767.6529839</v>
      </c>
      <c r="L44" s="121">
        <f>L42*1000/'Inflation GDP Population'!J28</f>
        <v>788.7933065</v>
      </c>
      <c r="M44" s="121">
        <f>M42*1000/'Inflation GDP Population'!K28</f>
        <v>698.252328</v>
      </c>
      <c r="N44" s="121">
        <f>N42*1000/'Inflation GDP Population'!L28</f>
        <v>746.6907148</v>
      </c>
      <c r="O44" s="121">
        <f>O42*1000/'Inflation GDP Population'!M28</f>
        <v>726.0967139</v>
      </c>
      <c r="P44" s="121">
        <f>P42*1000/'Inflation GDP Population'!N28</f>
        <v>690.1853512</v>
      </c>
      <c r="Q44" s="121">
        <f>Q42*1000/'Inflation GDP Population'!O28</f>
        <v>689.3907063</v>
      </c>
      <c r="R44" s="121">
        <f>R42*1000/'Inflation GDP Population'!P28</f>
        <v>718.5024207</v>
      </c>
      <c r="S44" s="121">
        <f>S42*1000/'Inflation GDP Population'!Q28</f>
        <v>636.4152668</v>
      </c>
      <c r="T44" s="121">
        <f>T42*1000/'Inflation GDP Population'!R28</f>
        <v>639.5024172</v>
      </c>
      <c r="U44" s="121">
        <f>U42*1000/'Inflation GDP Population'!S28</f>
        <v>610.3901455</v>
      </c>
      <c r="V44" s="121">
        <f>V42*1000/'Inflation GDP Population'!T28</f>
        <v>618.2066975</v>
      </c>
      <c r="W44" s="121">
        <f>W42*1000/'Inflation GDP Population'!U28</f>
        <v>601.2002937</v>
      </c>
      <c r="X44" s="121">
        <f>X42*1000/'Inflation GDP Population'!V28</f>
        <v>609.4259768</v>
      </c>
      <c r="Y44" s="121">
        <f>Y42*1000/'Inflation GDP Population'!W28</f>
        <v>1316.264042</v>
      </c>
      <c r="Z44" s="121">
        <f>Z42*1000/'Inflation GDP Population'!X28</f>
        <v>1952.193372</v>
      </c>
      <c r="AA44" s="121">
        <f>AA42*1000/'Inflation GDP Population'!Y28</f>
        <v>2459.452449</v>
      </c>
      <c r="AB44" s="121">
        <f>AB42*1000/'Inflation GDP Population'!Z28</f>
        <v>2890.310338</v>
      </c>
      <c r="AC44" s="121">
        <f>AC42*1000/'Inflation GDP Population'!AA28</f>
        <v>3210.220357</v>
      </c>
      <c r="AD44" s="121">
        <f>AD42*1000/'Inflation GDP Population'!AB28</f>
        <v>3597.436232</v>
      </c>
      <c r="AE44" s="121">
        <f>AE42*1000/'Inflation GDP Population'!AC28</f>
        <v>3955.925207</v>
      </c>
      <c r="AF44" s="121">
        <f>AF42*1000/'Inflation GDP Population'!AD28</f>
        <v>4259.642002</v>
      </c>
      <c r="AG44" s="121">
        <f>AG42*1000/'Inflation GDP Population'!AE28</f>
        <v>4520.006021</v>
      </c>
      <c r="AH44" s="121">
        <f>AH42*1000/'Inflation GDP Population'!AF28</f>
        <v>4766.54245</v>
      </c>
      <c r="AI44" s="121">
        <f>AI42*1000/'Inflation GDP Population'!AG28</f>
        <v>5118.841745</v>
      </c>
      <c r="AJ44" s="121">
        <f>AJ42*1000/'Inflation GDP Population'!AH28</f>
        <v>5463.746149</v>
      </c>
      <c r="AK44" s="121">
        <f>AK42*1000/'Inflation GDP Population'!AI28</f>
        <v>5765.603016</v>
      </c>
      <c r="AL44" s="121">
        <f>AL42*1000/'Inflation GDP Population'!AJ28</f>
        <v>6084.098763</v>
      </c>
      <c r="AM44" s="121">
        <f>AM42*1000/'Inflation GDP Population'!AK28</f>
        <v>6391.209551</v>
      </c>
      <c r="AN44" s="121">
        <f>AN42*1000/'Inflation GDP Population'!AL28</f>
        <v>6688.994762</v>
      </c>
      <c r="AO44" s="121">
        <f>AO42*1000/'Inflation GDP Population'!AM28</f>
        <v>6974.953906</v>
      </c>
      <c r="AP44" s="121">
        <f>AP42*1000/'Inflation GDP Population'!AN28</f>
        <v>7249.88542</v>
      </c>
      <c r="AQ44" s="121">
        <f>AQ42*1000/'Inflation GDP Population'!AO28</f>
        <v>7513.842216</v>
      </c>
      <c r="AR44" s="121">
        <f>AR42*1000/'Inflation GDP Population'!AP28</f>
        <v>7768.128754</v>
      </c>
      <c r="AS44" s="121">
        <f>AS42*1000/'Inflation GDP Population'!AQ28</f>
        <v>8009.387518</v>
      </c>
      <c r="AT44" s="121">
        <f>AT42*1000/'Inflation GDP Population'!AR28</f>
        <v>8239.902537</v>
      </c>
      <c r="AU44" s="121">
        <f>AU42*1000/'Inflation GDP Population'!AS28</f>
        <v>8460.605054</v>
      </c>
      <c r="AV44" s="121">
        <f>AV42*1000/'Inflation GDP Population'!AT28</f>
        <v>8612.842486</v>
      </c>
      <c r="AW44" s="121">
        <f>AW42*1000/'Inflation GDP Population'!AU28</f>
        <v>8810.294194</v>
      </c>
      <c r="AX44" s="121">
        <f>AX42*1000/'Inflation GDP Population'!AV28</f>
        <v>8996.102491</v>
      </c>
      <c r="AY44" s="121">
        <f>AY42*1000/'Inflation GDP Population'!AW28</f>
        <v>9172.557345</v>
      </c>
      <c r="AZ44" s="121">
        <f>AZ42*1000/'Inflation GDP Population'!AX28</f>
        <v>9339.211711</v>
      </c>
      <c r="BA44" s="121">
        <f>BA42*1000/'Inflation GDP Population'!AY28</f>
        <v>9494.116816</v>
      </c>
      <c r="BB44" s="121">
        <f>BB42*1000/'Inflation GDP Population'!AZ28</f>
        <v>9639.722971</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332.5208395</v>
      </c>
      <c r="E45" s="121">
        <f>E43*1000/'Inflation GDP Population'!C28</f>
        <v>275.1321504</v>
      </c>
      <c r="F45" s="121">
        <f>F43*1000/'Inflation GDP Population'!D28</f>
        <v>218.5689033</v>
      </c>
      <c r="G45" s="121">
        <f>G43*1000/'Inflation GDP Population'!E28</f>
        <v>175.4976208</v>
      </c>
      <c r="H45" s="121">
        <f>H43*1000/'Inflation GDP Population'!F28</f>
        <v>131.3988651</v>
      </c>
      <c r="I45" s="121">
        <f>I43*1000/'Inflation GDP Population'!G28</f>
        <v>161.5914165</v>
      </c>
      <c r="J45" s="121">
        <f>J43*1000/'Inflation GDP Population'!H28</f>
        <v>186.3314059</v>
      </c>
      <c r="K45" s="121">
        <f>K43*1000/'Inflation GDP Population'!I28</f>
        <v>189.847634</v>
      </c>
      <c r="L45" s="121">
        <f>L43*1000/'Inflation GDP Population'!J28</f>
        <v>205.8197982</v>
      </c>
      <c r="M45" s="121">
        <f>M43*1000/'Inflation GDP Population'!K28</f>
        <v>231.1866913</v>
      </c>
      <c r="N45" s="121">
        <f>N43*1000/'Inflation GDP Population'!L28</f>
        <v>269.7693505</v>
      </c>
      <c r="O45" s="121">
        <f>O43*1000/'Inflation GDP Population'!M28</f>
        <v>252.3593677</v>
      </c>
      <c r="P45" s="121">
        <f>P43*1000/'Inflation GDP Population'!N28</f>
        <v>254.3555011</v>
      </c>
      <c r="Q45" s="121">
        <f>Q43*1000/'Inflation GDP Population'!O28</f>
        <v>274.4344725</v>
      </c>
      <c r="R45" s="121">
        <f>R43*1000/'Inflation GDP Population'!P28</f>
        <v>335.4333998</v>
      </c>
      <c r="S45" s="121">
        <f>S43*1000/'Inflation GDP Population'!Q28</f>
        <v>604.8058707</v>
      </c>
      <c r="T45" s="121">
        <f>T43*1000/'Inflation GDP Population'!R28</f>
        <v>624.3196946</v>
      </c>
      <c r="U45" s="121">
        <f>U43*1000/'Inflation GDP Population'!S28</f>
        <v>590.074006</v>
      </c>
      <c r="V45" s="121">
        <f>V43*1000/'Inflation GDP Population'!T28</f>
        <v>537.7920904</v>
      </c>
      <c r="W45" s="121">
        <f>W43*1000/'Inflation GDP Population'!U28</f>
        <v>600.4075556</v>
      </c>
      <c r="X45" s="121">
        <f>X43*1000/'Inflation GDP Population'!V28</f>
        <v>31931.06172</v>
      </c>
      <c r="Y45" s="121">
        <f>Y43*1000/'Inflation GDP Population'!W28</f>
        <v>29535.22516</v>
      </c>
      <c r="Z45" s="121">
        <f>Z43*1000/'Inflation GDP Population'!X28</f>
        <v>27537.79567</v>
      </c>
      <c r="AA45" s="121">
        <f>AA43*1000/'Inflation GDP Population'!Y28</f>
        <v>25460.46963</v>
      </c>
      <c r="AB45" s="121">
        <f>AB43*1000/'Inflation GDP Population'!Z28</f>
        <v>23514.58088</v>
      </c>
      <c r="AC45" s="121">
        <f>AC43*1000/'Inflation GDP Population'!AA28</f>
        <v>21454.12363</v>
      </c>
      <c r="AD45" s="121">
        <f>AD43*1000/'Inflation GDP Population'!AB28</f>
        <v>20557.03765</v>
      </c>
      <c r="AE45" s="121">
        <f>AE43*1000/'Inflation GDP Population'!AC28</f>
        <v>19778.8305</v>
      </c>
      <c r="AF45" s="121">
        <f>AF43*1000/'Inflation GDP Population'!AD28</f>
        <v>18900.61338</v>
      </c>
      <c r="AG45" s="121">
        <f>AG43*1000/'Inflation GDP Population'!AE28</f>
        <v>18004.72708</v>
      </c>
      <c r="AH45" s="121">
        <f>AH43*1000/'Inflation GDP Population'!AF28</f>
        <v>17236.05195</v>
      </c>
      <c r="AI45" s="121">
        <f>AI43*1000/'Inflation GDP Population'!AG28</f>
        <v>17007.25064</v>
      </c>
      <c r="AJ45" s="121">
        <f>AJ43*1000/'Inflation GDP Population'!AH28</f>
        <v>16758.45625</v>
      </c>
      <c r="AK45" s="121">
        <f>AK43*1000/'Inflation GDP Population'!AI28</f>
        <v>16464.592</v>
      </c>
      <c r="AL45" s="121">
        <f>AL43*1000/'Inflation GDP Population'!AJ28</f>
        <v>16252.28857</v>
      </c>
      <c r="AM45" s="121">
        <f>AM43*1000/'Inflation GDP Population'!AK28</f>
        <v>16030.61276</v>
      </c>
      <c r="AN45" s="121">
        <f>AN43*1000/'Inflation GDP Population'!AL28</f>
        <v>15822.81769</v>
      </c>
      <c r="AO45" s="121">
        <f>AO43*1000/'Inflation GDP Population'!AM28</f>
        <v>30713.97102</v>
      </c>
      <c r="AP45" s="121">
        <f>AP43*1000/'Inflation GDP Population'!AN28</f>
        <v>30271.26374</v>
      </c>
      <c r="AQ45" s="121">
        <f>AQ43*1000/'Inflation GDP Population'!AO28</f>
        <v>29780.59314</v>
      </c>
      <c r="AR45" s="121">
        <f>AR43*1000/'Inflation GDP Population'!AP28</f>
        <v>29307.0518</v>
      </c>
      <c r="AS45" s="121">
        <f>AS43*1000/'Inflation GDP Population'!AQ28</f>
        <v>28868.70709</v>
      </c>
      <c r="AT45" s="121">
        <f>AT43*1000/'Inflation GDP Population'!AR28</f>
        <v>28460.44504</v>
      </c>
      <c r="AU45" s="121">
        <f>AU43*1000/'Inflation GDP Population'!AS28</f>
        <v>28036.25828</v>
      </c>
      <c r="AV45" s="121">
        <f>AV43*1000/'Inflation GDP Population'!AT28</f>
        <v>27398.49317</v>
      </c>
      <c r="AW45" s="121">
        <f>AW43*1000/'Inflation GDP Population'!AU28</f>
        <v>26951.81257</v>
      </c>
      <c r="AX45" s="121">
        <f>AX43*1000/'Inflation GDP Population'!AV28</f>
        <v>26644.19744</v>
      </c>
      <c r="AY45" s="121">
        <f>AY43*1000/'Inflation GDP Population'!AW28</f>
        <v>26219.01111</v>
      </c>
      <c r="AZ45" s="121">
        <f>AZ43*1000/'Inflation GDP Population'!AX28</f>
        <v>25770.80566</v>
      </c>
      <c r="BA45" s="121">
        <f>BA43*1000/'Inflation GDP Population'!AY28</f>
        <v>25287.89497</v>
      </c>
      <c r="BB45" s="121">
        <f>BB43*1000/'Inflation GDP Population'!AZ28</f>
        <v>278.1609591</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1.528332291</v>
      </c>
      <c r="E46" s="126">
        <f>E42*1000/'Inflation GDP Population'!C23*100</f>
        <v>1.450707753</v>
      </c>
      <c r="F46" s="126">
        <f>F42*1000/'Inflation GDP Population'!D23*100</f>
        <v>1.4371368</v>
      </c>
      <c r="G46" s="126">
        <f>G42*1000/'Inflation GDP Population'!E23*100</f>
        <v>1.479360439</v>
      </c>
      <c r="H46" s="126">
        <f>H42*1000/'Inflation GDP Population'!F23*100</f>
        <v>1.449464723</v>
      </c>
      <c r="I46" s="126">
        <f>I42*1000/'Inflation GDP Population'!G23*100</f>
        <v>1.529832381</v>
      </c>
      <c r="J46" s="126">
        <f>J42*1000/'Inflation GDP Population'!H23*100</f>
        <v>1.335542073</v>
      </c>
      <c r="K46" s="126">
        <f>K42*1000/'Inflation GDP Population'!I23*100</f>
        <v>1.372343886</v>
      </c>
      <c r="L46" s="126">
        <f>L42*1000/'Inflation GDP Population'!J23*100</f>
        <v>1.408368187</v>
      </c>
      <c r="M46" s="126">
        <f>M42*1000/'Inflation GDP Population'!K23*100</f>
        <v>1.268527026</v>
      </c>
      <c r="N46" s="126">
        <f>N42*1000/'Inflation GDP Population'!L23*100</f>
        <v>1.333304901</v>
      </c>
      <c r="O46" s="126">
        <f>O42*1000/'Inflation GDP Population'!M23*100</f>
        <v>1.287794616</v>
      </c>
      <c r="P46" s="126">
        <f>P42*1000/'Inflation GDP Population'!N23*100</f>
        <v>1.214036967</v>
      </c>
      <c r="Q46" s="126">
        <f>Q42*1000/'Inflation GDP Population'!O23*100</f>
        <v>1.204329019</v>
      </c>
      <c r="R46" s="126">
        <f>R42*1000/'Inflation GDP Population'!P23*100</f>
        <v>1.237483164</v>
      </c>
      <c r="S46" s="126">
        <f>S42*1000/'Inflation GDP Population'!Q23*100</f>
        <v>1.071990115</v>
      </c>
      <c r="T46" s="126">
        <f>T42*1000/'Inflation GDP Population'!R23*100</f>
        <v>1.065998373</v>
      </c>
      <c r="U46" s="126">
        <f>U42*1000/'Inflation GDP Population'!S23*100</f>
        <v>1.010714597</v>
      </c>
      <c r="V46" s="126">
        <f>V42*1000/'Inflation GDP Population'!T23*100</f>
        <v>1.004062313</v>
      </c>
      <c r="W46" s="126">
        <f>W42*1000/'Inflation GDP Population'!U23*100</f>
        <v>0.9655830255</v>
      </c>
      <c r="X46" s="126">
        <f>X42*1000/'Inflation GDP Population'!V23*100</f>
        <v>0.9646712145</v>
      </c>
      <c r="Y46" s="126">
        <f>Y42*1000/'Inflation GDP Population'!W23*100</f>
        <v>2.050146065</v>
      </c>
      <c r="Z46" s="126">
        <f>Z42*1000/'Inflation GDP Population'!X23*100</f>
        <v>2.991872271</v>
      </c>
      <c r="AA46" s="126">
        <f>AA42*1000/'Inflation GDP Population'!Y23*100</f>
        <v>3.708788824</v>
      </c>
      <c r="AB46" s="126">
        <f>AB42*1000/'Inflation GDP Population'!Z23*100</f>
        <v>4.288512477</v>
      </c>
      <c r="AC46" s="126">
        <f>AC42*1000/'Inflation GDP Population'!AA23*100</f>
        <v>4.686630038</v>
      </c>
      <c r="AD46" s="126">
        <f>AD42*1000/'Inflation GDP Population'!AB23*100</f>
        <v>5.167466727</v>
      </c>
      <c r="AE46" s="126">
        <f>AE42*1000/'Inflation GDP Population'!AC23*100</f>
        <v>5.590962483</v>
      </c>
      <c r="AF46" s="126">
        <f>AF42*1000/'Inflation GDP Population'!AD23*100</f>
        <v>5.923259025</v>
      </c>
      <c r="AG46" s="126">
        <f>AG42*1000/'Inflation GDP Population'!AE23*100</f>
        <v>6.184021395</v>
      </c>
      <c r="AH46" s="126">
        <f>AH42*1000/'Inflation GDP Population'!AF23*100</f>
        <v>6.416157864</v>
      </c>
      <c r="AI46" s="126">
        <f>AI42*1000/'Inflation GDP Population'!AG23*100</f>
        <v>6.767961711</v>
      </c>
      <c r="AJ46" s="126">
        <f>AJ42*1000/'Inflation GDP Population'!AH23*100</f>
        <v>7.095617026</v>
      </c>
      <c r="AK46" s="126">
        <f>AK42*1000/'Inflation GDP Population'!AI23*100</f>
        <v>7.354560195</v>
      </c>
      <c r="AL46" s="126">
        <f>AL42*1000/'Inflation GDP Population'!AJ23*100</f>
        <v>7.622885557</v>
      </c>
      <c r="AM46" s="126">
        <f>AM42*1000/'Inflation GDP Population'!AK23*100</f>
        <v>7.865317089</v>
      </c>
      <c r="AN46" s="126">
        <f>AN42*1000/'Inflation GDP Population'!AL23*100</f>
        <v>8.085426492</v>
      </c>
      <c r="AO46" s="126">
        <f>AO42*1000/'Inflation GDP Population'!AM23*100</f>
        <v>8.28116019</v>
      </c>
      <c r="AP46" s="126">
        <f>AP42*1000/'Inflation GDP Population'!AN23*100</f>
        <v>8.454494085</v>
      </c>
      <c r="AQ46" s="126">
        <f>AQ42*1000/'Inflation GDP Population'!AO23*100</f>
        <v>8.606450318</v>
      </c>
      <c r="AR46" s="126">
        <f>AR42*1000/'Inflation GDP Population'!AP23*100</f>
        <v>8.739423846</v>
      </c>
      <c r="AS46" s="126">
        <f>AS42*1000/'Inflation GDP Population'!AQ23*100</f>
        <v>8.851888774</v>
      </c>
      <c r="AT46" s="126">
        <f>AT42*1000/'Inflation GDP Population'!AR23*100</f>
        <v>8.945974019</v>
      </c>
      <c r="AU46" s="126">
        <f>AU42*1000/'Inflation GDP Population'!AS23*100</f>
        <v>9.023490437</v>
      </c>
      <c r="AV46" s="126">
        <f>AV42*1000/'Inflation GDP Population'!AT23*100</f>
        <v>9.023725962</v>
      </c>
      <c r="AW46" s="126">
        <f>AW42*1000/'Inflation GDP Population'!AU23*100</f>
        <v>9.067649661</v>
      </c>
      <c r="AX46" s="126">
        <f>AX42*1000/'Inflation GDP Population'!AV23*100</f>
        <v>9.095410924</v>
      </c>
      <c r="AY46" s="126">
        <f>AY42*1000/'Inflation GDP Population'!AW23*100</f>
        <v>9.110047874</v>
      </c>
      <c r="AZ46" s="126">
        <f>AZ42*1000/'Inflation GDP Population'!AX23*100</f>
        <v>9.111742267</v>
      </c>
      <c r="BA46" s="126">
        <f>BA42*1000/'Inflation GDP Population'!AY23*100</f>
        <v>9.09924699</v>
      </c>
      <c r="BB46" s="126">
        <f>BB42*1000/'Inflation GDP Population'!AZ23*100</f>
        <v>9.075567905</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0.6620527493</v>
      </c>
      <c r="E47" s="126">
        <f>E43*1000/'Inflation GDP Population'!C23*100</f>
        <v>0.5409938543</v>
      </c>
      <c r="F47" s="126">
        <f>F43*1000/'Inflation GDP Population'!D23*100</f>
        <v>0.4228795908</v>
      </c>
      <c r="G47" s="126">
        <f>G43*1000/'Inflation GDP Population'!E23*100</f>
        <v>0.3335239252</v>
      </c>
      <c r="H47" s="126">
        <f>H43*1000/'Inflation GDP Population'!F23*100</f>
        <v>0.2434772909</v>
      </c>
      <c r="I47" s="126">
        <f>I43*1000/'Inflation GDP Population'!G23*100</f>
        <v>0.2936789009</v>
      </c>
      <c r="J47" s="126">
        <f>J43*1000/'Inflation GDP Population'!H23*100</f>
        <v>0.3357347962</v>
      </c>
      <c r="K47" s="126">
        <f>K43*1000/'Inflation GDP Population'!I23*100</f>
        <v>0.3393932485</v>
      </c>
      <c r="L47" s="126">
        <f>L43*1000/'Inflation GDP Population'!J23*100</f>
        <v>0.3674854409</v>
      </c>
      <c r="M47" s="126">
        <f>M43*1000/'Inflation GDP Population'!K23*100</f>
        <v>0.4200008424</v>
      </c>
      <c r="N47" s="126">
        <f>N43*1000/'Inflation GDP Population'!L23*100</f>
        <v>0.4817051962</v>
      </c>
      <c r="O47" s="126">
        <f>O43*1000/'Inflation GDP Population'!M23*100</f>
        <v>0.4475809198</v>
      </c>
      <c r="P47" s="126">
        <f>P43*1000/'Inflation GDP Population'!N23*100</f>
        <v>0.4474116709</v>
      </c>
      <c r="Q47" s="126">
        <f>Q43*1000/'Inflation GDP Population'!O23*100</f>
        <v>0.4794224754</v>
      </c>
      <c r="R47" s="126">
        <f>R43*1000/'Inflation GDP Population'!P23*100</f>
        <v>0.5777199531</v>
      </c>
      <c r="S47" s="126">
        <f>S43*1000/'Inflation GDP Population'!Q23*100</f>
        <v>1.01874664</v>
      </c>
      <c r="T47" s="126">
        <f>T43*1000/'Inflation GDP Population'!R23*100</f>
        <v>1.040690013</v>
      </c>
      <c r="U47" s="126">
        <f>U43*1000/'Inflation GDP Population'!S23*100</f>
        <v>0.9770741153</v>
      </c>
      <c r="V47" s="126">
        <f>V43*1000/'Inflation GDP Population'!T23*100</f>
        <v>0.8734566812</v>
      </c>
      <c r="W47" s="126">
        <f>W43*1000/'Inflation GDP Population'!U23*100</f>
        <v>0.9643098152</v>
      </c>
      <c r="X47" s="126">
        <f>X43*1000/'Inflation GDP Population'!V23*100</f>
        <v>50.54424534</v>
      </c>
      <c r="Y47" s="126">
        <f>Y43*1000/'Inflation GDP Population'!W23*100</f>
        <v>46.00256765</v>
      </c>
      <c r="Z47" s="126">
        <f>Z43*1000/'Inflation GDP Population'!X23*100</f>
        <v>42.20358928</v>
      </c>
      <c r="AA47" s="126">
        <f>AA43*1000/'Inflation GDP Population'!Y23*100</f>
        <v>38.39371045</v>
      </c>
      <c r="AB47" s="126">
        <f>AB43*1000/'Inflation GDP Population'!Z23*100</f>
        <v>34.88987746</v>
      </c>
      <c r="AC47" s="126">
        <f>AC43*1000/'Inflation GDP Population'!AA23*100</f>
        <v>31.32107116</v>
      </c>
      <c r="AD47" s="126">
        <f>AD43*1000/'Inflation GDP Population'!AB23*100</f>
        <v>29.52875359</v>
      </c>
      <c r="AE47" s="126">
        <f>AE43*1000/'Inflation GDP Population'!AC23*100</f>
        <v>27.95368807</v>
      </c>
      <c r="AF47" s="126">
        <f>AF43*1000/'Inflation GDP Population'!AD23*100</f>
        <v>26.28230934</v>
      </c>
      <c r="AG47" s="126">
        <f>AG43*1000/'Inflation GDP Population'!AE23*100</f>
        <v>24.63306839</v>
      </c>
      <c r="AH47" s="126">
        <f>AH43*1000/'Inflation GDP Population'!AF23*100</f>
        <v>23.20114243</v>
      </c>
      <c r="AI47" s="126">
        <f>AI43*1000/'Inflation GDP Population'!AG23*100</f>
        <v>22.48641918</v>
      </c>
      <c r="AJ47" s="126">
        <f>AJ43*1000/'Inflation GDP Population'!AH23*100</f>
        <v>21.76374675</v>
      </c>
      <c r="AK47" s="126">
        <f>AK43*1000/'Inflation GDP Population'!AI23*100</f>
        <v>21.00211073</v>
      </c>
      <c r="AL47" s="126">
        <f>AL43*1000/'Inflation GDP Population'!AJ23*100</f>
        <v>20.36280813</v>
      </c>
      <c r="AM47" s="126">
        <f>AM43*1000/'Inflation GDP Population'!AK23*100</f>
        <v>19.72801102</v>
      </c>
      <c r="AN47" s="126">
        <f>AN43*1000/'Inflation GDP Population'!AL23*100</f>
        <v>19.12607706</v>
      </c>
      <c r="AO47" s="126">
        <f>AO43*1000/'Inflation GDP Population'!AM23*100</f>
        <v>36.46580572</v>
      </c>
      <c r="AP47" s="126">
        <f>AP43*1000/'Inflation GDP Population'!AN23*100</f>
        <v>35.30100208</v>
      </c>
      <c r="AQ47" s="126">
        <f>AQ43*1000/'Inflation GDP Population'!AO23*100</f>
        <v>34.11106967</v>
      </c>
      <c r="AR47" s="126">
        <f>AR43*1000/'Inflation GDP Population'!AP23*100</f>
        <v>32.97148586</v>
      </c>
      <c r="AS47" s="126">
        <f>AS43*1000/'Inflation GDP Population'!AQ23*100</f>
        <v>31.90538399</v>
      </c>
      <c r="AT47" s="126">
        <f>AT43*1000/'Inflation GDP Population'!AR23*100</f>
        <v>30.89920065</v>
      </c>
      <c r="AU47" s="126">
        <f>AU43*1000/'Inflation GDP Population'!AS23*100</f>
        <v>29.90151495</v>
      </c>
      <c r="AV47" s="126">
        <f>AV43*1000/'Inflation GDP Population'!AT23*100</f>
        <v>28.70556317</v>
      </c>
      <c r="AW47" s="126">
        <f>AW43*1000/'Inflation GDP Population'!AU23*100</f>
        <v>27.73909574</v>
      </c>
      <c r="AX47" s="126">
        <f>AX43*1000/'Inflation GDP Population'!AV23*100</f>
        <v>26.93832409</v>
      </c>
      <c r="AY47" s="126">
        <f>AY43*1000/'Inflation GDP Population'!AW23*100</f>
        <v>26.04033286</v>
      </c>
      <c r="AZ47" s="126">
        <f>AZ43*1000/'Inflation GDP Population'!AX23*100</f>
        <v>25.14312197</v>
      </c>
      <c r="BA47" s="126">
        <f>BA43*1000/'Inflation GDP Population'!AY23*100</f>
        <v>24.2361461</v>
      </c>
      <c r="BB47" s="126">
        <f>BB43*1000/'Inflation GDP Population'!AZ23*100</f>
        <v>0.2618818694</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575.6683678</v>
      </c>
      <c r="E48" s="128">
        <f>sum('Transportation and Industrial G'!C21,Model!D246)</f>
        <v>551.1641689</v>
      </c>
      <c r="F48" s="128">
        <f>sum('Transportation and Industrial G'!D21,Model!E246)</f>
        <v>563.9414284</v>
      </c>
      <c r="G48" s="128">
        <f>sum('Transportation and Industrial G'!E21,Model!F246)</f>
        <v>569.8192573</v>
      </c>
      <c r="H48" s="128">
        <f>sum('Transportation and Industrial G'!F21,Model!G246)</f>
        <v>561.4033789</v>
      </c>
      <c r="I48" s="128">
        <f>sum('Transportation and Industrial G'!G21,Model!H246)</f>
        <v>579.4038525</v>
      </c>
      <c r="J48" s="128">
        <f>sum('Transportation and Industrial G'!H21,Model!I246)</f>
        <v>576.1010171</v>
      </c>
      <c r="K48" s="128">
        <f>sum('Transportation and Industrial G'!I21,Model!J246)</f>
        <v>577.9988047</v>
      </c>
      <c r="L48" s="128">
        <f>sum('Transportation and Industrial G'!J21,Model!K246)</f>
        <v>558.337741</v>
      </c>
      <c r="M48" s="128">
        <f>sum('Transportation and Industrial G'!K21,Model!L246)</f>
        <v>470.428727</v>
      </c>
      <c r="N48" s="128">
        <f>sum('Transportation and Industrial G'!L21,Model!M246)</f>
        <v>505.9680904</v>
      </c>
      <c r="O48" s="128">
        <f>sum('Transportation and Industrial G'!M21,Model!N246)</f>
        <v>468.8776469</v>
      </c>
      <c r="P48" s="128">
        <f>sum('Transportation and Industrial G'!N21,Model!O246)</f>
        <v>406.7726157</v>
      </c>
      <c r="Q48" s="128">
        <f>sum('Transportation and Industrial G'!O21,Model!P246)</f>
        <v>428.0817147</v>
      </c>
      <c r="R48" s="128">
        <f>sum('Transportation and Industrial G'!P21,Model!Q246)</f>
        <v>420.5514921</v>
      </c>
      <c r="S48" s="128">
        <f>sum('Transportation and Industrial G'!Q21,Model!R246)</f>
        <v>355.3772006</v>
      </c>
      <c r="T48" s="128">
        <f>sum('Transportation and Industrial G'!R21,Model!S246)</f>
        <v>330.6509906</v>
      </c>
      <c r="U48" s="128">
        <f>sum('Transportation and Industrial G'!S21,Model!T246)</f>
        <v>298.6858001</v>
      </c>
      <c r="V48" s="128">
        <f>sum('Transportation and Industrial G'!T21,Model!U246)</f>
        <v>281.3957754</v>
      </c>
      <c r="W48" s="128">
        <f>sum('Transportation and Industrial G'!U21,Model!V246)</f>
        <v>281.3605237</v>
      </c>
      <c r="X48" s="128">
        <f>sum('Transportation and Industrial G'!V21,Model!W246)</f>
        <v>281.325272</v>
      </c>
      <c r="Y48" s="128">
        <f>sum('Transportation and Industrial G'!W21,Model!X246)</f>
        <v>262.8836571</v>
      </c>
      <c r="Z48" s="128">
        <f>sum('Transportation and Industrial G'!X21,Model!Y246)</f>
        <v>256.5173574</v>
      </c>
      <c r="AA48" s="128">
        <f>sum('Transportation and Industrial G'!Y21,Model!Z246)</f>
        <v>249.5910485</v>
      </c>
      <c r="AB48" s="128">
        <f>sum('Transportation and Industrial G'!Z21,Model!AA246)</f>
        <v>244.5255747</v>
      </c>
      <c r="AC48" s="128">
        <f>sum('Transportation and Industrial G'!AA21,Model!AB246)</f>
        <v>238.5114186</v>
      </c>
      <c r="AD48" s="128">
        <f>sum('Transportation and Industrial G'!AB21,Model!AC246)</f>
        <v>233.2134514</v>
      </c>
      <c r="AE48" s="128">
        <f>sum('Transportation and Industrial G'!AC21,Model!AD246)</f>
        <v>228.7587143</v>
      </c>
      <c r="AF48" s="128">
        <f>sum('Transportation and Industrial G'!AD21,Model!AE246)</f>
        <v>224.5350327</v>
      </c>
      <c r="AG48" s="128">
        <f>sum('Transportation and Industrial G'!AE21,Model!AF246)</f>
        <v>219.4834243</v>
      </c>
      <c r="AH48" s="128">
        <f>sum('Transportation and Industrial G'!AF21,Model!AG246)</f>
        <v>215.2530672</v>
      </c>
      <c r="AI48" s="128">
        <f>sum('Transportation and Industrial G'!AG21,Model!AH246)</f>
        <v>211.0472578</v>
      </c>
      <c r="AJ48" s="128">
        <f>sum('Transportation and Industrial G'!AH21,Model!AI246)</f>
        <v>206.1618527</v>
      </c>
      <c r="AK48" s="128">
        <f>sum('Transportation and Industrial G'!AI21,Model!AJ246)</f>
        <v>201.6303141</v>
      </c>
      <c r="AL48" s="128">
        <f>sum('Transportation and Industrial G'!AJ21,Model!AK246)</f>
        <v>197.450285</v>
      </c>
      <c r="AM48" s="128">
        <f>sum('Transportation and Industrial G'!AK21,Model!AL246)</f>
        <v>193.2739763</v>
      </c>
      <c r="AN48" s="128">
        <f>sum('Transportation and Industrial G'!AL21,Model!AM246)</f>
        <v>189.1016044</v>
      </c>
      <c r="AO48" s="128">
        <f>sum('Transportation and Industrial G'!AM21,Model!AN246)</f>
        <v>184.9334027</v>
      </c>
      <c r="AP48" s="128">
        <f>sum('Transportation and Industrial G'!AN21,Model!AO246)</f>
        <v>180.7696236</v>
      </c>
      <c r="AQ48" s="128">
        <f>sum('Transportation and Industrial G'!AO21,Model!AP246)</f>
        <v>176.6105403</v>
      </c>
      <c r="AR48" s="128">
        <f>sum('Transportation and Industrial G'!AP21,Model!AQ246)</f>
        <v>172.4564487</v>
      </c>
      <c r="AS48" s="128">
        <f>sum('Transportation and Industrial G'!AQ21,Model!AR246)</f>
        <v>168.3076703</v>
      </c>
      <c r="AT48" s="128">
        <f>sum('Transportation and Industrial G'!AR21,Model!AS246)</f>
        <v>164.1645548</v>
      </c>
      <c r="AU48" s="128">
        <f>sum('Transportation and Industrial G'!AS21,Model!AT246)</f>
        <v>160.0274834</v>
      </c>
      <c r="AV48" s="128">
        <f>sum('Transportation and Industrial G'!AT21,Model!AU246)</f>
        <v>155.896872</v>
      </c>
      <c r="AW48" s="128">
        <f>sum('Transportation and Industrial G'!AU21,Model!AV246)</f>
        <v>151.7731758</v>
      </c>
      <c r="AX48" s="128">
        <f>sum('Transportation and Industrial G'!AV21,Model!AW246)</f>
        <v>147.6568937</v>
      </c>
      <c r="AY48" s="128">
        <f>sum('Transportation and Industrial G'!AW21,Model!AX246)</f>
        <v>143.5485737</v>
      </c>
      <c r="AZ48" s="128">
        <f>sum('Transportation and Industrial G'!AX21,Model!AY246)</f>
        <v>139.4488195</v>
      </c>
      <c r="BA48" s="128">
        <f>sum('Transportation and Industrial G'!AY21,Model!AZ246)</f>
        <v>135.3582969</v>
      </c>
      <c r="BB48" s="128">
        <f>sum('Transportation and Industrial G'!AZ21,Model!BA246)</f>
        <v>131.2777429</v>
      </c>
    </row>
    <row r="49" ht="15.75" customHeight="1">
      <c r="A49" s="127" t="s">
        <v>280</v>
      </c>
      <c r="B49" s="32" t="s">
        <v>279</v>
      </c>
      <c r="C49" s="32" t="s">
        <v>281</v>
      </c>
      <c r="D49" s="128">
        <f>sum('Transportation and Industrial G'!B$14:B$17,Model!C654)</f>
        <v>171.0907527</v>
      </c>
      <c r="E49" s="128">
        <f>sum('Transportation and Industrial G'!C$14:C$17,Model!D654)</f>
        <v>156.1607654</v>
      </c>
      <c r="F49" s="128">
        <f>sum('Transportation and Industrial G'!D$14:D$17,Model!E654)</f>
        <v>163.0440563</v>
      </c>
      <c r="G49" s="128">
        <f>sum('Transportation and Industrial G'!E$14:E$17,Model!F654)</f>
        <v>165.2157139</v>
      </c>
      <c r="H49" s="128">
        <f>sum('Transportation and Industrial G'!F$14:F$17,Model!G654)</f>
        <v>165.1100215</v>
      </c>
      <c r="I49" s="128">
        <f>sum('Transportation and Industrial G'!G$14:G$17,Model!H654)</f>
        <v>165.9343427</v>
      </c>
      <c r="J49" s="128">
        <f>sum('Transportation and Industrial G'!H$14:H$17,Model!I654)</f>
        <v>151.8019559</v>
      </c>
      <c r="K49" s="128">
        <f>sum('Transportation and Industrial G'!I$14:I$17,Model!J654)</f>
        <v>168.6835783</v>
      </c>
      <c r="L49" s="128">
        <f>sum('Transportation and Industrial G'!J$14:J$17,Model!K654)</f>
        <v>166.4073004</v>
      </c>
      <c r="M49" s="128">
        <f>sum('Transportation and Industrial G'!K$14:K$17,Model!L654)</f>
        <v>168.4488914</v>
      </c>
      <c r="N49" s="128">
        <f>sum('Transportation and Industrial G'!L$14:L$17,Model!M654)</f>
        <v>179.968862</v>
      </c>
      <c r="O49" s="128">
        <f>sum('Transportation and Industrial G'!M$14:M$17,Model!N654)</f>
        <v>187.9523857</v>
      </c>
      <c r="P49" s="128">
        <f>sum('Transportation and Industrial G'!N$14:N$17,Model!O654)</f>
        <v>198.5243856</v>
      </c>
      <c r="Q49" s="128">
        <f>sum('Transportation and Industrial G'!O$14:O$17,Model!P654)</f>
        <v>211.3623574</v>
      </c>
      <c r="R49" s="128">
        <f>sum('Transportation and Industrial G'!P$14:P$17,Model!Q654)</f>
        <v>231.6138246</v>
      </c>
      <c r="S49" s="128">
        <f>sum('Transportation and Industrial G'!Q$14:Q$17,Model!R654)</f>
        <v>235.8458008</v>
      </c>
      <c r="T49" s="128">
        <f>sum('Transportation and Industrial G'!R$14:R$17,Model!S654)</f>
        <v>242.5636558</v>
      </c>
      <c r="U49" s="128">
        <f>sum('Transportation and Industrial G'!S$14:S$17,Model!T654)</f>
        <v>247.1705701</v>
      </c>
      <c r="V49" s="128">
        <f>sum('Transportation and Industrial G'!T$14:T$17,Model!U654)</f>
        <v>258.0513231</v>
      </c>
      <c r="W49" s="128">
        <f>sum('Transportation and Industrial G'!U$14:U$17,Model!V654)</f>
        <v>257.311165</v>
      </c>
      <c r="X49" s="128">
        <f>sum('Transportation and Industrial G'!V$14:V$17,Model!W654)</f>
        <v>256.571007</v>
      </c>
      <c r="Y49" s="128">
        <f>sum('Transportation and Industrial G'!W$14:W$17,Model!X654)</f>
        <v>254.3154838</v>
      </c>
      <c r="Z49" s="128">
        <f>sum('Transportation and Industrial G'!X$14:X$17,Model!Y654)</f>
        <v>252.1266133</v>
      </c>
      <c r="AA49" s="128">
        <f>sum('Transportation and Industrial G'!Y$14:Y$17,Model!Z654)</f>
        <v>250.0043955</v>
      </c>
      <c r="AB49" s="128">
        <f>sum('Transportation and Industrial G'!Z$14:Z$17,Model!AA654)</f>
        <v>247.9488303</v>
      </c>
      <c r="AC49" s="128">
        <f>sum('Transportation and Industrial G'!AA$14:AA$17,Model!AB654)</f>
        <v>245.9599178</v>
      </c>
      <c r="AD49" s="128">
        <f>sum('Transportation and Industrial G'!AB$14:AB$17,Model!AC654)</f>
        <v>244.037658</v>
      </c>
      <c r="AE49" s="128">
        <f>sum('Transportation and Industrial G'!AC$14:AC$17,Model!AD654)</f>
        <v>242.1820508</v>
      </c>
      <c r="AF49" s="128">
        <f>sum('Transportation and Industrial G'!AD$14:AD$17,Model!AE654)</f>
        <v>242.0754669</v>
      </c>
      <c r="AG49" s="128">
        <f>sum('Transportation and Industrial G'!AE$14:AE$17,Model!AF654)</f>
        <v>241.9688829</v>
      </c>
      <c r="AH49" s="128">
        <f>sum('Transportation and Industrial G'!AF$14:AF$17,Model!AG654)</f>
        <v>241.862299</v>
      </c>
      <c r="AI49" s="128">
        <f>sum('Transportation and Industrial G'!AG$14:AG$17,Model!AH654)</f>
        <v>241.755715</v>
      </c>
      <c r="AJ49" s="128">
        <f>sum('Transportation and Industrial G'!AH$14:AH$17,Model!AI654)</f>
        <v>241.6491311</v>
      </c>
      <c r="AK49" s="128">
        <f>sum('Transportation and Industrial G'!AI$14:AI$17,Model!AJ654)</f>
        <v>241.5425471</v>
      </c>
      <c r="AL49" s="128">
        <f>sum('Transportation and Industrial G'!AJ$14:AJ$17,Model!AK654)</f>
        <v>241.4359632</v>
      </c>
      <c r="AM49" s="128">
        <f>sum('Transportation and Industrial G'!AK$14:AK$17,Model!AL654)</f>
        <v>241.3293793</v>
      </c>
      <c r="AN49" s="128">
        <f>sum('Transportation and Industrial G'!AL$14:AL$17,Model!AM654)</f>
        <v>241.2227953</v>
      </c>
      <c r="AO49" s="128">
        <f>sum('Transportation and Industrial G'!AM$14:AM$17,Model!AN654)</f>
        <v>241.1162114</v>
      </c>
      <c r="AP49" s="128">
        <f>sum('Transportation and Industrial G'!AN$14:AN$17,Model!AO654)</f>
        <v>241.0096274</v>
      </c>
      <c r="AQ49" s="128">
        <f>sum('Transportation and Industrial G'!AO$14:AO$17,Model!AP654)</f>
        <v>240.9030435</v>
      </c>
      <c r="AR49" s="128">
        <f>sum('Transportation and Industrial G'!AP$14:AP$17,Model!AQ654)</f>
        <v>240.7964595</v>
      </c>
      <c r="AS49" s="128">
        <f>sum('Transportation and Industrial G'!AQ$14:AQ$17,Model!AR654)</f>
        <v>240.6898756</v>
      </c>
      <c r="AT49" s="128">
        <f>sum('Transportation and Industrial G'!AR$14:AR$17,Model!AS654)</f>
        <v>240.5832916</v>
      </c>
      <c r="AU49" s="128">
        <f>sum('Transportation and Industrial G'!AS$14:AS$17,Model!AT654)</f>
        <v>240.4767077</v>
      </c>
      <c r="AV49" s="128">
        <f>sum('Transportation and Industrial G'!AT$14:AT$17,Model!AU654)</f>
        <v>240.3701238</v>
      </c>
      <c r="AW49" s="128">
        <f>sum('Transportation and Industrial G'!AU$14:AU$17,Model!AV654)</f>
        <v>240.2635398</v>
      </c>
      <c r="AX49" s="128">
        <f>sum('Transportation and Industrial G'!AV$14:AV$17,Model!AW654)</f>
        <v>240.1569559</v>
      </c>
      <c r="AY49" s="128">
        <f>sum('Transportation and Industrial G'!AW$14:AW$17,Model!AX654)</f>
        <v>240.0503719</v>
      </c>
      <c r="AZ49" s="128">
        <f>sum('Transportation and Industrial G'!AX$14:AX$17,Model!AY654)</f>
        <v>239.943788</v>
      </c>
      <c r="BA49" s="128">
        <f>sum('Transportation and Industrial G'!AY$14:AY$17,Model!AZ654)</f>
        <v>239.837204</v>
      </c>
      <c r="BB49" s="128">
        <f>sum('Transportation and Industrial G'!AZ$14:AZ$17,Model!BA654)</f>
        <v>239.7306201</v>
      </c>
    </row>
    <row r="50" ht="15.75" customHeight="1">
      <c r="A50" s="127" t="s">
        <v>282</v>
      </c>
      <c r="B50" s="32" t="s">
        <v>279</v>
      </c>
      <c r="C50" s="32" t="s">
        <v>215</v>
      </c>
      <c r="D50" s="128">
        <f>sum('Transportation and Industrial G'!B36:B39,Model!C2468)</f>
        <v>407.0150577</v>
      </c>
      <c r="E50" s="128">
        <f>sum('Transportation and Industrial G'!C36:C39,Model!D2468)</f>
        <v>413.7161494</v>
      </c>
      <c r="F50" s="128">
        <f>sum('Transportation and Industrial G'!D36:D39,Model!E2468)</f>
        <v>412.1838286</v>
      </c>
      <c r="G50" s="128">
        <f>sum('Transportation and Industrial G'!E36:E39,Model!F2468)</f>
        <v>423.71416</v>
      </c>
      <c r="H50" s="128">
        <f>sum('Transportation and Industrial G'!F36:F39,Model!G2468)</f>
        <v>435.3562188</v>
      </c>
      <c r="I50" s="128">
        <f>sum('Transportation and Industrial G'!G36:G39,Model!H2468)</f>
        <v>442.5038987</v>
      </c>
      <c r="J50" s="128">
        <f>sum('Transportation and Industrial G'!H36:H39,Model!I2468)</f>
        <v>427.3434316</v>
      </c>
      <c r="K50" s="128">
        <f>sum('Transportation and Industrial G'!I36:I39,Model!J2468)</f>
        <v>428.7692578</v>
      </c>
      <c r="L50" s="128">
        <f>sum('Transportation and Industrial G'!J36:J39,Model!K2468)</f>
        <v>409.6110661</v>
      </c>
      <c r="M50" s="128">
        <f>sum('Transportation and Industrial G'!K36:K39,Model!L2468)</f>
        <v>374.1771814</v>
      </c>
      <c r="N50" s="128">
        <f>sum('Transportation and Industrial G'!L36:L39,Model!M2468)</f>
        <v>375.8993776</v>
      </c>
      <c r="O50" s="128">
        <f>sum('Transportation and Industrial G'!M36:M39,Model!N2468)</f>
        <v>368.9356478</v>
      </c>
      <c r="P50" s="128">
        <f>sum('Transportation and Industrial G'!N36:N39,Model!O2468)</f>
        <v>354.3612968</v>
      </c>
      <c r="Q50" s="128">
        <f>sum('Transportation and Industrial G'!O36:O39,Model!P2468)</f>
        <v>359.3880905</v>
      </c>
      <c r="R50" s="128">
        <f>sum('Transportation and Industrial G'!P36:P39,Model!Q2468)</f>
        <v>363.192449</v>
      </c>
      <c r="S50" s="128">
        <f>sum('Transportation and Industrial G'!Q36:Q39,Model!R2468)</f>
        <v>363.8773418</v>
      </c>
      <c r="T50" s="128">
        <f>sum('Transportation and Industrial G'!R36:R39,Model!S2468)</f>
        <v>359.0862559</v>
      </c>
      <c r="U50" s="128">
        <f>sum('Transportation and Industrial G'!S36:S39,Model!T2468)</f>
        <v>355.4659137</v>
      </c>
      <c r="V50" s="128">
        <f>sum('Transportation and Industrial G'!T36:T39,Model!U2468)</f>
        <v>353.2474823</v>
      </c>
      <c r="W50" s="128">
        <f>sum('Transportation and Industrial G'!U36:U39,Model!V2468)</f>
        <v>350.078237</v>
      </c>
      <c r="X50" s="128">
        <f>sum('Transportation and Industrial G'!V36:V39,Model!W2468)</f>
        <v>346.9089917</v>
      </c>
      <c r="Y50" s="128">
        <f>sum('Transportation and Industrial G'!W36:W39,Model!X2468)</f>
        <v>343.6134555</v>
      </c>
      <c r="Z50" s="128">
        <f>sum('Transportation and Industrial G'!X36:X39,Model!Y2468)</f>
        <v>340.3179193</v>
      </c>
      <c r="AA50" s="128">
        <f>sum('Transportation and Industrial G'!Y36:Y39,Model!Z2468)</f>
        <v>337.022383</v>
      </c>
      <c r="AB50" s="128">
        <f>sum('Transportation and Industrial G'!Z36:Z39,Model!AA2468)</f>
        <v>333.7268468</v>
      </c>
      <c r="AC50" s="128">
        <f>sum('Transportation and Industrial G'!AA36:AA39,Model!AB2468)</f>
        <v>330.4313106</v>
      </c>
      <c r="AD50" s="128">
        <f>sum('Transportation and Industrial G'!AB36:AB39,Model!AC2468)</f>
        <v>327.1357744</v>
      </c>
      <c r="AE50" s="128">
        <f>sum('Transportation and Industrial G'!AC36:AC39,Model!AD2468)</f>
        <v>323.8402382</v>
      </c>
      <c r="AF50" s="128">
        <f>sum('Transportation and Industrial G'!AD36:AD39,Model!AE2468)</f>
        <v>320.544702</v>
      </c>
      <c r="AG50" s="128">
        <f>sum('Transportation and Industrial G'!AE36:AE39,Model!AF2468)</f>
        <v>317.2491658</v>
      </c>
      <c r="AH50" s="128">
        <f>sum('Transportation and Industrial G'!AF36:AF39,Model!AG2468)</f>
        <v>313.9536295</v>
      </c>
      <c r="AI50" s="128">
        <f>sum('Transportation and Industrial G'!AG36:AG39,Model!AH2468)</f>
        <v>310.6580933</v>
      </c>
      <c r="AJ50" s="128">
        <f>sum('Transportation and Industrial G'!AH36:AH39,Model!AI2468)</f>
        <v>307.3625571</v>
      </c>
      <c r="AK50" s="128">
        <f>sum('Transportation and Industrial G'!AI36:AI39,Model!AJ2468)</f>
        <v>304.0670209</v>
      </c>
      <c r="AL50" s="128">
        <f>sum('Transportation and Industrial G'!AJ36:AJ39,Model!AK2468)</f>
        <v>300.7714847</v>
      </c>
      <c r="AM50" s="128">
        <f>sum('Transportation and Industrial G'!AK36:AK39,Model!AL2468)</f>
        <v>297.4759485</v>
      </c>
      <c r="AN50" s="128">
        <f>sum('Transportation and Industrial G'!AL36:AL39,Model!AM2468)</f>
        <v>294.1804122</v>
      </c>
      <c r="AO50" s="128">
        <f>sum('Transportation and Industrial G'!AM36:AM39,Model!AN2468)</f>
        <v>290.884876</v>
      </c>
      <c r="AP50" s="128">
        <f>sum('Transportation and Industrial G'!AN36:AN39,Model!AO2468)</f>
        <v>287.5893398</v>
      </c>
      <c r="AQ50" s="128">
        <f>sum('Transportation and Industrial G'!AO36:AO39,Model!AP2468)</f>
        <v>284.2938036</v>
      </c>
      <c r="AR50" s="128">
        <f>sum('Transportation and Industrial G'!AP36:AP39,Model!AQ2468)</f>
        <v>280.9982674</v>
      </c>
      <c r="AS50" s="128">
        <f>sum('Transportation and Industrial G'!AQ36:AQ39,Model!AR2468)</f>
        <v>277.7027312</v>
      </c>
      <c r="AT50" s="128">
        <f>sum('Transportation and Industrial G'!AR36:AR39,Model!AS2468)</f>
        <v>274.4071949</v>
      </c>
      <c r="AU50" s="128">
        <f>sum('Transportation and Industrial G'!AS36:AS39,Model!AT2468)</f>
        <v>271.1116587</v>
      </c>
      <c r="AV50" s="128">
        <f>sum('Transportation and Industrial G'!AT36:AT39,Model!AU2468)</f>
        <v>267.8161225</v>
      </c>
      <c r="AW50" s="128">
        <f>sum('Transportation and Industrial G'!AU36:AU39,Model!AV2468)</f>
        <v>264.5205863</v>
      </c>
      <c r="AX50" s="128">
        <f>sum('Transportation and Industrial G'!AV36:AV39,Model!AW2468)</f>
        <v>261.2250501</v>
      </c>
      <c r="AY50" s="128">
        <f>sum('Transportation and Industrial G'!AW36:AW39,Model!AX2468)</f>
        <v>257.9295139</v>
      </c>
      <c r="AZ50" s="128">
        <f>sum('Transportation and Industrial G'!AX36:AX39,Model!AY2468)</f>
        <v>254.6339776</v>
      </c>
      <c r="BA50" s="128">
        <f>sum('Transportation and Industrial G'!AY36:AY39,Model!AZ2468)</f>
        <v>251.3384414</v>
      </c>
      <c r="BB50" s="128">
        <f>sum('Transportation and Industrial G'!AZ36:AZ39,Model!BA2468)</f>
        <v>248.0429052</v>
      </c>
    </row>
    <row r="51" ht="15.75" customHeight="1">
      <c r="A51" s="127" t="s">
        <v>283</v>
      </c>
      <c r="B51" s="32" t="s">
        <v>279</v>
      </c>
      <c r="C51" s="32" t="s">
        <v>284</v>
      </c>
      <c r="D51" s="128">
        <f>sum(Model!C245,Model!C653,Model!C891,Model!C1116,Model!C1343,Model!C1568,Model!C1793,Model!C2244,Model!C2467,Model!C3760)</f>
        <v>0.052713</v>
      </c>
      <c r="E51" s="128">
        <f>sum(Model!D245,Model!D653,Model!D891,Model!D1116,Model!D1343,Model!D1568,Model!D1793,Model!D2244,Model!D2467,Model!D3760)</f>
        <v>0.33654912</v>
      </c>
      <c r="F51" s="128">
        <f>sum(Model!E245,Model!E653,Model!E891,Model!E1116,Model!E1343,Model!E1568,Model!E1793,Model!E2244,Model!E2467,Model!E3760)</f>
        <v>0.76965468</v>
      </c>
      <c r="G51" s="128">
        <f>sum(Model!F245,Model!F653,Model!F891,Model!F1116,Model!F1343,Model!F1568,Model!F1793,Model!F2244,Model!F2467,Model!F3760)</f>
        <v>1.02553274</v>
      </c>
      <c r="H51" s="128">
        <f>sum(Model!G245,Model!G653,Model!G891,Model!G1116,Model!G1343,Model!G1568,Model!G1793,Model!G2244,Model!G2467,Model!G3760)</f>
        <v>0.78092456</v>
      </c>
      <c r="I51" s="128">
        <f>sum(Model!H245,Model!H653,Model!H891,Model!H1116,Model!H1343,Model!H1568,Model!H1793,Model!H2244,Model!H2467,Model!H3760)</f>
        <v>0.08935628</v>
      </c>
      <c r="J51" s="128">
        <f>sum(Model!I245,Model!I653,Model!I891,Model!I1116,Model!I1343,Model!I1568,Model!I1793,Model!I2244,Model!I2467,Model!I3760)</f>
        <v>0.2553565</v>
      </c>
      <c r="K51" s="128">
        <f>sum(Model!J245,Model!J653,Model!J891,Model!J1116,Model!J1343,Model!J1568,Model!J1793,Model!J2244,Model!J2467,Model!J3760)</f>
        <v>0.09841598</v>
      </c>
      <c r="L51" s="128">
        <f>sum(Model!K245,Model!K653,Model!K891,Model!K1116,Model!K1343,Model!K1568,Model!K1793,Model!K2244,Model!K2467,Model!K3760)</f>
        <v>0.22744964</v>
      </c>
      <c r="M51" s="128">
        <f>sum(Model!L245,Model!L653,Model!L891,Model!L1116,Model!L1343,Model!L1568,Model!L1793,Model!L2244,Model!L2467,Model!L3760)</f>
        <v>0.3707635</v>
      </c>
      <c r="N51" s="128">
        <f>sum(Model!M245,Model!M653,Model!M891,Model!M1116,Model!M1343,Model!M1568,Model!M1793,Model!M2244,Model!M2467,Model!M3760)</f>
        <v>0.20206978</v>
      </c>
      <c r="O51" s="128">
        <f>sum(Model!N245,Model!N653,Model!N891,Model!N1116,Model!N1343,Model!N1568,Model!N1793,Model!N2244,Model!N2467,Model!N3760)</f>
        <v>1.38269928</v>
      </c>
      <c r="P51" s="128">
        <f>sum(Model!O245,Model!O653,Model!O891,Model!O1116,Model!O1343,Model!O1568,Model!O1793,Model!O2244,Model!O2467,Model!O3760)</f>
        <v>1.03262304</v>
      </c>
      <c r="Q51" s="128">
        <f>sum(Model!P245,Model!P653,Model!P891,Model!P1116,Model!P1343,Model!P1568,Model!P1793,Model!P2244,Model!P2467,Model!P3760)</f>
        <v>0.26022714</v>
      </c>
      <c r="R51" s="128">
        <f>sum(Model!Q245,Model!Q653,Model!Q891,Model!Q1116,Model!Q1343,Model!Q1568,Model!Q1793,Model!Q2244,Model!Q2467,Model!Q3760)</f>
        <v>0.5083326</v>
      </c>
      <c r="S51" s="128">
        <f>sum(Model!R245,Model!R653,Model!R891,Model!R1116,Model!R1343,Model!R1568,Model!R1793,Model!R2244,Model!R2467,Model!R3760)</f>
        <v>0.6471019</v>
      </c>
      <c r="T51" s="128">
        <f>sum(Model!S245,Model!S653,Model!S891,Model!S1116,Model!S1343,Model!S1568,Model!S1793,Model!S2244,Model!S2467,Model!S3760)</f>
        <v>1.20732656</v>
      </c>
      <c r="U51" s="128">
        <f>sum(Model!T245,Model!T653,Model!T891,Model!T1116,Model!T1343,Model!T1568,Model!T1793,Model!T2244,Model!T2467,Model!T3760)</f>
        <v>1.40941922</v>
      </c>
      <c r="V51" s="128">
        <f>sum(Model!U245,Model!U653,Model!U891,Model!U1116,Model!U1343,Model!U1568,Model!U1793,Model!U2244,Model!U2467,Model!U3760)</f>
        <v>2.3210138</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23.35113227</v>
      </c>
      <c r="Z51" s="128">
        <f>sum(Model!Y245,Model!Y653,Model!Y891,Model!Y1116,Model!Y1343,Model!Y1568,Model!Y1793,Model!Y2244,Model!Y2467,Model!Y3760)</f>
        <v>20.15241558</v>
      </c>
      <c r="AA51" s="128">
        <f>sum(Model!Z245,Model!Z653,Model!Z891,Model!Z1116,Model!Z1343,Model!Z1568,Model!Z1793,Model!Z2244,Model!Z2467,Model!Z3760)</f>
        <v>20.44480448</v>
      </c>
      <c r="AB51" s="128">
        <f>sum(Model!AA245,Model!AA653,Model!AA891,Model!AA1116,Model!AA1343,Model!AA1568,Model!AA1793,Model!AA2244,Model!AA2467,Model!AA3760)</f>
        <v>19.75329458</v>
      </c>
      <c r="AC51" s="128">
        <f>sum(Model!AB245,Model!AB653,Model!AB891,Model!AB1116,Model!AB1343,Model!AB1568,Model!AB1793,Model!AB2244,Model!AB2467,Model!AB3760)</f>
        <v>20.19970358</v>
      </c>
      <c r="AD51" s="128">
        <f>sum(Model!AC245,Model!AC653,Model!AC891,Model!AC1116,Model!AC1343,Model!AC1568,Model!AC1793,Model!AC2244,Model!AC2467,Model!AC3760)</f>
        <v>19.92363418</v>
      </c>
      <c r="AE51" s="128">
        <f>sum(Model!AD245,Model!AD653,Model!AD891,Model!AD1116,Model!AD1343,Model!AD1568,Model!AD1793,Model!AD2244,Model!AD2467,Model!AD3760)</f>
        <v>19.53134938</v>
      </c>
      <c r="AF51" s="128">
        <f>sum(Model!AE245,Model!AE653,Model!AE891,Model!AE1116,Model!AE1343,Model!AE1568,Model!AE1793,Model!AE2244,Model!AE2467,Model!AE3760)</f>
        <v>19.41859396</v>
      </c>
      <c r="AG51" s="128">
        <f>sum(Model!AF245,Model!AF653,Model!AF891,Model!AF1116,Model!AF1343,Model!AF1568,Model!AF1793,Model!AF2244,Model!AF2467,Model!AF3760)</f>
        <v>19.8679018</v>
      </c>
      <c r="AH51" s="128">
        <f>sum(Model!AG245,Model!AG653,Model!AG891,Model!AG1116,Model!AG1343,Model!AG1568,Model!AG1793,Model!AG2244,Model!AG2467,Model!AG3760)</f>
        <v>19.47122808</v>
      </c>
      <c r="AI51" s="128">
        <f>sum(Model!AH245,Model!AH653,Model!AH891,Model!AH1116,Model!AH1343,Model!AH1568,Model!AH1793,Model!AH2244,Model!AH2467,Model!AH3760)</f>
        <v>19.48013286</v>
      </c>
      <c r="AJ51" s="128">
        <f>sum(Model!AI245,Model!AI653,Model!AI891,Model!AI1116,Model!AI1343,Model!AI1568,Model!AI1793,Model!AI2244,Model!AI2467,Model!AI3760)</f>
        <v>19.8112522</v>
      </c>
      <c r="AK51" s="128">
        <f>sum(Model!AJ245,Model!AJ653,Model!AJ891,Model!AJ1116,Model!AJ1343,Model!AJ1568,Model!AJ1793,Model!AJ2244,Model!AJ2467,Model!AJ3760)</f>
        <v>19.62508888</v>
      </c>
      <c r="AL51" s="128">
        <f>sum(Model!AK245,Model!AK653,Model!AK891,Model!AK1116,Model!AK1343,Model!AK1568,Model!AK1793,Model!AK2244,Model!AK2467,Model!AK3760)</f>
        <v>19.44624246</v>
      </c>
      <c r="AM51" s="128">
        <f>sum(Model!AL245,Model!AL653,Model!AL891,Model!AL1116,Model!AL1343,Model!AL1568,Model!AL1793,Model!AL2244,Model!AL2467,Model!AL3760)</f>
        <v>19.53718546</v>
      </c>
      <c r="AN51" s="128">
        <f>sum(Model!AM245,Model!AM653,Model!AM891,Model!AM1116,Model!AM1343,Model!AM1568,Model!AM1793,Model!AM2244,Model!AM2467,Model!AM3760)</f>
        <v>19.70673676</v>
      </c>
      <c r="AO51" s="128">
        <f>sum(Model!AN245,Model!AN653,Model!AN891,Model!AN1116,Model!AN1343,Model!AN1568,Model!AN1793,Model!AN2244,Model!AN2467,Model!AN3760)</f>
        <v>20.01281846</v>
      </c>
      <c r="AP51" s="128">
        <f>sum(Model!AO245,Model!AO653,Model!AO891,Model!AO1116,Model!AO1343,Model!AO1568,Model!AO1793,Model!AO2244,Model!AO2467,Model!AO3760)</f>
        <v>19.78992046</v>
      </c>
      <c r="AQ51" s="128">
        <f>sum(Model!AP245,Model!AP653,Model!AP891,Model!AP1116,Model!AP1343,Model!AP1568,Model!AP1793,Model!AP2244,Model!AP2467,Model!AP3760)</f>
        <v>21.15806187</v>
      </c>
      <c r="AR51" s="128">
        <f>sum(Model!AQ245,Model!AQ653,Model!AQ891,Model!AQ1116,Model!AQ1343,Model!AQ1568,Model!AQ1793,Model!AQ2244,Model!AQ2467,Model!AQ3760)</f>
        <v>20.55570022</v>
      </c>
      <c r="AS51" s="128">
        <f>sum(Model!AR245,Model!AR653,Model!AR891,Model!AR1116,Model!AR1343,Model!AR1568,Model!AR1793,Model!AR2244,Model!AR2467,Model!AR3760)</f>
        <v>19.60963006</v>
      </c>
      <c r="AT51" s="128">
        <f>sum(Model!AS245,Model!AS653,Model!AS891,Model!AS1116,Model!AS1343,Model!AS1568,Model!AS1793,Model!AS2244,Model!AS2467,Model!AS3760)</f>
        <v>20.02012366</v>
      </c>
      <c r="AU51" s="128">
        <f>sum(Model!AT245,Model!AT653,Model!AT891,Model!AT1116,Model!AT1343,Model!AT1568,Model!AT1793,Model!AT2244,Model!AT2467,Model!AT3760)</f>
        <v>20.32757731</v>
      </c>
      <c r="AV51" s="128">
        <f>sum(Model!AU245,Model!AU653,Model!AU891,Model!AU1116,Model!AU1343,Model!AU1568,Model!AU1793,Model!AU2244,Model!AU2467,Model!AU3760)</f>
        <v>20.07192376</v>
      </c>
      <c r="AW51" s="128">
        <f>sum(Model!AV245,Model!AV653,Model!AV891,Model!AV1116,Model!AV1343,Model!AV1568,Model!AV1793,Model!AV2244,Model!AV2467,Model!AV3760)</f>
        <v>19.60538316</v>
      </c>
      <c r="AX51" s="128">
        <f>sum(Model!AW245,Model!AW653,Model!AW891,Model!AW1116,Model!AW1343,Model!AW1568,Model!AW1793,Model!AW2244,Model!AW2467,Model!AW3760)</f>
        <v>19.48915996</v>
      </c>
      <c r="AY51" s="128">
        <f>sum(Model!AX245,Model!AX653,Model!AX891,Model!AX1116,Model!AX1343,Model!AX1568,Model!AX1793,Model!AX2244,Model!AX2467,Model!AX3760)</f>
        <v>37.62697637</v>
      </c>
      <c r="AZ51" s="128">
        <f>sum(Model!AY245,Model!AY653,Model!AY891,Model!AY1116,Model!AY1343,Model!AY1568,Model!AY1793,Model!AY2244,Model!AY2467,Model!AY3760)</f>
        <v>38.18407152</v>
      </c>
      <c r="BA51" s="128">
        <f>sum(Model!AZ245,Model!AZ653,Model!AZ891,Model!AZ1116,Model!AZ1343,Model!AZ1568,Model!AZ1793,Model!AZ2244,Model!AZ2467,Model!AZ3760)</f>
        <v>39.46946276</v>
      </c>
      <c r="BB51" s="128">
        <f>sum(Model!BA245,Model!BA653,Model!BA891,Model!BA1116,Model!BA1343,Model!BA1568,Model!BA1793,Model!BA2244,Model!BA2467,Model!BA3760)</f>
        <v>38.83718791</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0.07221643444</v>
      </c>
      <c r="E52" s="105">
        <f>SUM(Model!D189,Model!D599,Model!D837,Model!D1062,Model!D1289,Model!D1514,Model!D1739,Model!D1964*0,Model!D2190,Model!D2413,Model!D2638,Model!D3704)-sum(Model!D136,Model!D547,Model!D785,Model!D1010,Model!D1237,Model!D1462,Model!D1687,Model!D1912*0,Model!D2138,Model!D2361,Model!D2586,Model!D3652)</f>
        <v>0.3476391998</v>
      </c>
      <c r="F52" s="105">
        <f>SUM(Model!E189,Model!E599,Model!E837,Model!E1062,Model!E1289,Model!E1514,Model!E1739,Model!E1964*0,Model!E2190,Model!E2413,Model!E2638,Model!E3704)-sum(Model!E136,Model!E547,Model!E785,Model!E1010,Model!E1237,Model!E1462,Model!E1687,Model!E1912*0,Model!E2138,Model!E2361,Model!E2586,Model!E3652)</f>
        <v>0.8404334102</v>
      </c>
      <c r="G52" s="105">
        <f>SUM(Model!F189,Model!F599,Model!F837,Model!F1062,Model!F1289,Model!F1514,Model!F1739,Model!F1964*0,Model!F2190,Model!F2413,Model!F2638,Model!F3704)-sum(Model!F136,Model!F547,Model!F785,Model!F1010,Model!F1237,Model!F1462,Model!F1687,Model!F1912*0,Model!F2138,Model!F2361,Model!F2586,Model!F3652)</f>
        <v>1.40963374</v>
      </c>
      <c r="H52" s="105">
        <f>SUM(Model!G189,Model!G599,Model!G837,Model!G1062,Model!G1289,Model!G1514,Model!G1739,Model!G1964*0,Model!G2190,Model!G2413,Model!G2638,Model!G3704)-sum(Model!G136,Model!G547,Model!G785,Model!G1010,Model!G1237,Model!G1462,Model!G1687,Model!G1912*0,Model!G2138,Model!G2361,Model!G2586,Model!G3652)</f>
        <v>1.879603124</v>
      </c>
      <c r="I52" s="105">
        <f>SUM(Model!H189,Model!H599,Model!H837,Model!H1062,Model!H1289,Model!H1514,Model!H1739,Model!H1964*0,Model!H2190,Model!H2413,Model!H2638,Model!H3704)-sum(Model!H136,Model!H547,Model!H785,Model!H1010,Model!H1237,Model!H1462,Model!H1687,Model!H1912*0,Model!H2138,Model!H2361,Model!H2586,Model!H3652)</f>
        <v>1.943482978</v>
      </c>
      <c r="J52" s="105">
        <f>SUM(Model!I189,Model!I599,Model!I837,Model!I1062,Model!I1289,Model!I1514,Model!I1739,Model!I1964*0,Model!I2190,Model!I2413,Model!I2638,Model!I3704)-sum(Model!I136,Model!I547,Model!I785,Model!I1010,Model!I1237,Model!I1462,Model!I1687,Model!I1912*0,Model!I2138,Model!I2361,Model!I2586,Model!I3652)</f>
        <v>1.903960045</v>
      </c>
      <c r="K52" s="105">
        <f>SUM(Model!J189,Model!J599,Model!J837,Model!J1062,Model!J1289,Model!J1514,Model!J1739,Model!J1964*0,Model!J2190,Model!J2413,Model!J2638,Model!J3704)-sum(Model!J136,Model!J547,Model!J785,Model!J1010,Model!J1237,Model!J1462,Model!J1687,Model!J1912*0,Model!J2138,Model!J2361,Model!J2586,Model!J3652)</f>
        <v>1.822416743</v>
      </c>
      <c r="L52" s="105">
        <f>SUM(Model!K189,Model!K599,Model!K837,Model!K1062,Model!K1289,Model!K1514,Model!K1739,Model!K1964*0,Model!K2190,Model!K2413,Model!K2638,Model!K3704)-sum(Model!K136,Model!K547,Model!K785,Model!K1010,Model!K1237,Model!K1462,Model!K1687,Model!K1912*0,Model!K2138,Model!K2361,Model!K2586,Model!K3652)</f>
        <v>1.394167143</v>
      </c>
      <c r="M52" s="105">
        <f>SUM(Model!L189,Model!L599,Model!L837,Model!L1062,Model!L1289,Model!L1514,Model!L1739,Model!L1964*0,Model!L2190,Model!L2413,Model!L2638,Model!L3704)-sum(Model!L136,Model!L547,Model!L785,Model!L1010,Model!L1237,Model!L1462,Model!L1687,Model!L1912*0,Model!L2138,Model!L2361,Model!L2586,Model!L3652)</f>
        <v>2.227707078</v>
      </c>
      <c r="N52" s="105">
        <f>SUM(Model!M189,Model!M599,Model!M837,Model!M1062,Model!M1289,Model!M1514,Model!M1739,Model!M1964*0,Model!M2190,Model!M2413,Model!M2638,Model!M3704)-sum(Model!M136,Model!M547,Model!M785,Model!M1010,Model!M1237,Model!M1462,Model!M1687,Model!M1912*0,Model!M2138,Model!M2361,Model!M2586,Model!M3652)</f>
        <v>2.296014538</v>
      </c>
      <c r="O52" s="105">
        <f>SUM(Model!N189,Model!N599,Model!N837,Model!N1062,Model!N1289,Model!N1514,Model!N1739,Model!N1964*0,Model!N2190,Model!N2413,Model!N2638,Model!N3704)-sum(Model!N136,Model!N547,Model!N785,Model!N1010,Model!N1237,Model!N1462,Model!N1687,Model!N1912*0,Model!N2138,Model!N2361,Model!N2586,Model!N3652)</f>
        <v>3.113885609</v>
      </c>
      <c r="P52" s="105">
        <f>SUM(Model!O189,Model!O599,Model!O837,Model!O1062,Model!O1289,Model!O1514,Model!O1739,Model!O1964*0,Model!O2190,Model!O2413,Model!O2638,Model!O3704)-sum(Model!O136,Model!O547,Model!O785,Model!O1010,Model!O1237,Model!O1462,Model!O1687,Model!O1912*0,Model!O2138,Model!O2361,Model!O2586,Model!O3652)</f>
        <v>4.140297243</v>
      </c>
      <c r="Q52" s="105">
        <f>SUM(Model!P189,Model!P599,Model!P837,Model!P1062,Model!P1289,Model!P1514,Model!P1739,Model!P1964*0,Model!P2190,Model!P2413,Model!P2638,Model!P3704)-sum(Model!P136,Model!P547,Model!P785,Model!P1010,Model!P1237,Model!P1462,Model!P1687,Model!P1912*0,Model!P2138,Model!P2361,Model!P2586,Model!P3652)</f>
        <v>4.118266513</v>
      </c>
      <c r="R52" s="105">
        <f>SUM(Model!Q189,Model!Q599,Model!Q837,Model!Q1062,Model!Q1289,Model!Q1514,Model!Q1739,Model!Q1964*0,Model!Q2190,Model!Q2413,Model!Q2638,Model!Q3704)-sum(Model!Q136,Model!Q547,Model!Q785,Model!Q1010,Model!Q1237,Model!Q1462,Model!Q1687,Model!Q1912*0,Model!Q2138,Model!Q2361,Model!Q2586,Model!Q3652)</f>
        <v>3.815835394</v>
      </c>
      <c r="S52" s="105">
        <f>SUM(Model!R189,Model!R599,Model!R837,Model!R1062,Model!R1289,Model!R1514,Model!R1739,Model!R1964*0,Model!R2190,Model!R2413,Model!R2638,Model!R3704)-sum(Model!R136,Model!R547,Model!R785,Model!R1010,Model!R1237,Model!R1462,Model!R1687,Model!R1912*0,Model!R2138,Model!R2361,Model!R2586,Model!R3652)</f>
        <v>3.841814421</v>
      </c>
      <c r="T52" s="105">
        <f>SUM(Model!S189,Model!S599,Model!S837,Model!S1062,Model!S1289,Model!S1514,Model!S1739,Model!S1964*0,Model!S2190,Model!S2413,Model!S2638,Model!S3704)-sum(Model!S136,Model!S547,Model!S785,Model!S1010,Model!S1237,Model!S1462,Model!S1687,Model!S1912*0,Model!S2138,Model!S2361,Model!S2586,Model!S3652)</f>
        <v>4.192690005</v>
      </c>
      <c r="U52" s="105">
        <f>SUM(Model!T189,Model!T599,Model!T837,Model!T1062,Model!T1289,Model!T1514,Model!T1739,Model!T1964*0,Model!T2190,Model!T2413,Model!T2638,Model!T3704)-sum(Model!T136,Model!T547,Model!T785,Model!T1010,Model!T1237,Model!T1462,Model!T1687,Model!T1912*0,Model!T2138,Model!T2361,Model!T2586,Model!T3652)</f>
        <v>4.570482644</v>
      </c>
      <c r="V52" s="105">
        <f>SUM(Model!U189,Model!U599,Model!U837,Model!U1062,Model!U1289,Model!U1514,Model!U1739,Model!U1964*0,Model!U2190,Model!U2413,Model!U2638,Model!U3704)-sum(Model!U136,Model!U547,Model!U785,Model!U1010,Model!U1237,Model!U1462,Model!U1687,Model!U1912*0,Model!U2138,Model!U2361,Model!U2586,Model!U3652)</f>
        <v>5.354035273</v>
      </c>
      <c r="W52" s="105">
        <f>SUM(Model!V189,Model!V599,Model!V837,Model!V1062,Model!V1289,Model!V1514,Model!V1739,Model!V1964*0,Model!V2190,Model!V2413,Model!V2638,Model!V3704)-sum(Model!V136,Model!V547,Model!V785,Model!V1010,Model!V1237,Model!V1462,Model!V1687,Model!V1912*0,Model!V2138,Model!V2361,Model!V2586,Model!V3652)</f>
        <v>5.06995362</v>
      </c>
      <c r="X52" s="105">
        <f>SUM(Model!W189,Model!W599,Model!W837,Model!W1062,Model!W1289,Model!W1514,Model!W1739,Model!W1964*0,Model!W2190,Model!W2413,Model!W2638,Model!W3704)-sum(Model!W136,Model!W547,Model!W785,Model!W1010,Model!W1237,Model!W1462,Model!W1687,Model!W1912*0,Model!W2138,Model!W2361,Model!W2586,Model!W3652)</f>
        <v>4.147832681</v>
      </c>
      <c r="Y52" s="105">
        <f>SUM(Model!X189,Model!X599,Model!X837,Model!X1062,Model!X1289,Model!X1514,Model!X1739,Model!X1964*0,Model!X2190,Model!X2413,Model!X2638,Model!X3704)-sum(Model!X136,Model!X547,Model!X785,Model!X1010,Model!X1237,Model!X1462,Model!X1687,Model!X1912*0,Model!X2138,Model!X2361,Model!X2586,Model!X3652)</f>
        <v>294.8234673</v>
      </c>
      <c r="Z52" s="105">
        <f>SUM(Model!Y189,Model!Y599,Model!Y837,Model!Y1062,Model!Y1289,Model!Y1514,Model!Y1739,Model!Y1964*0,Model!Y2190,Model!Y2413,Model!Y2638,Model!Y3704)-sum(Model!Y136,Model!Y547,Model!Y785,Model!Y1010,Model!Y1237,Model!Y1462,Model!Y1687,Model!Y1912*0,Model!Y2138,Model!Y2361,Model!Y2586,Model!Y3652)</f>
        <v>751.8100198</v>
      </c>
      <c r="AA52" s="105">
        <f>SUM(Model!Z189,Model!Z599,Model!Z837,Model!Z1062,Model!Z1289,Model!Z1514,Model!Z1739,Model!Z1964*0,Model!Z2190,Model!Z2413,Model!Z2638,Model!Z3704)-sum(Model!Z136,Model!Z547,Model!Z785,Model!Z1010,Model!Z1237,Model!Z1462,Model!Z1687,Model!Z1912*0,Model!Z2138,Model!Z2361,Model!Z2586,Model!Z3652)</f>
        <v>1054.049667</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1246.034338</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1358.753011</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1466.523058</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1578.393619</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1611.289344</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1564.930306</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1519.691977</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1482.224417</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1461.845912</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1451.257892</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1444.835158</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1442.919053</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1445.52399</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1661.707344</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2013.7393</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2275.9287</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2472.477173</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2618.030689</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2761.151256</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2904.382935</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2983.66605</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2999.454665</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3013.251948</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3028.419396</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3046.882279</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3064.428675</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2636.079862</v>
      </c>
    </row>
    <row r="53" ht="15.75" customHeight="1">
      <c r="A53" s="87" t="s">
        <v>287</v>
      </c>
      <c r="B53" s="129" t="s">
        <v>286</v>
      </c>
      <c r="C53" s="91" t="s">
        <v>241</v>
      </c>
      <c r="D53" s="105">
        <f>sum(Model!C2805,Model!C2972)-sum(Model!C2753,Model!C2920)</f>
        <v>0.1779733883</v>
      </c>
      <c r="E53" s="105">
        <f>sum(Model!D2805,Model!D2972)-sum(Model!D2753,Model!D2920)</f>
        <v>0.3352906502</v>
      </c>
      <c r="F53" s="105">
        <f>sum(Model!E2805,Model!E2972)-sum(Model!E2753,Model!E2920)</f>
        <v>0.4913255215</v>
      </c>
      <c r="G53" s="105">
        <f>sum(Model!F2805,Model!F2972)-sum(Model!F2753,Model!F2920)</f>
        <v>0.6450248289</v>
      </c>
      <c r="H53" s="105">
        <f>sum(Model!G2805,Model!G2972)-sum(Model!G2753,Model!G2920)</f>
        <v>0.7949468955</v>
      </c>
      <c r="I53" s="105">
        <f>sum(Model!H2805,Model!H2972)-sum(Model!H2753,Model!H2920)</f>
        <v>0.9651502587</v>
      </c>
      <c r="J53" s="105">
        <f>sum(Model!I2805,Model!I2972)-sum(Model!I2753,Model!I2920)</f>
        <v>1.190789577</v>
      </c>
      <c r="K53" s="105">
        <f>sum(Model!J2805,Model!J2972)-sum(Model!J2753,Model!J2920)</f>
        <v>1.410590315</v>
      </c>
      <c r="L53" s="105">
        <f>sum(Model!K2805,Model!K2972)-sum(Model!K2753,Model!K2920)</f>
        <v>1.664843283</v>
      </c>
      <c r="M53" s="105">
        <f>sum(Model!L2805,Model!L2972)-sum(Model!L2753,Model!L2920)</f>
        <v>1.937878278</v>
      </c>
      <c r="N53" s="105">
        <f>sum(Model!M2805,Model!M2972)-sum(Model!M2753,Model!M2920)</f>
        <v>2.231189662</v>
      </c>
      <c r="O53" s="105">
        <f>sum(Model!N2805,Model!N2972)-sum(Model!N2753,Model!N2920)</f>
        <v>2.586406739</v>
      </c>
      <c r="P53" s="105">
        <f>sum(Model!O2805,Model!O2972)-sum(Model!O2753,Model!O2920)</f>
        <v>2.996294683</v>
      </c>
      <c r="Q53" s="105">
        <f>sum(Model!P2805,Model!P2972)-sum(Model!P2753,Model!P2920)</f>
        <v>3.420682376</v>
      </c>
      <c r="R53" s="105">
        <f>sum(Model!Q2805,Model!Q2972)-sum(Model!Q2753,Model!Q2920)</f>
        <v>3.961577319</v>
      </c>
      <c r="S53" s="105">
        <f>sum(Model!R2805,Model!R2972)-sum(Model!R2753,Model!R2920)</f>
        <v>4.555006718</v>
      </c>
      <c r="T53" s="105">
        <f>sum(Model!S2805,Model!S2972)-sum(Model!S2753,Model!S2920)</f>
        <v>5.144467457</v>
      </c>
      <c r="U53" s="105">
        <f>sum(Model!T2805,Model!T2972)-sum(Model!T2753,Model!T2920)</f>
        <v>5.651606056</v>
      </c>
      <c r="V53" s="105">
        <f>sum(Model!U2805,Model!U2972)-sum(Model!U2753,Model!U2920)</f>
        <v>6.155775071</v>
      </c>
      <c r="W53" s="105">
        <f>sum(Model!V2805,Model!V2972)-sum(Model!V2753,Model!V2920)</f>
        <v>6.67161172</v>
      </c>
      <c r="X53" s="105">
        <f>sum(Model!W2805,Model!W2972)-sum(Model!W2753,Model!W2920)</f>
        <v>7.187964605</v>
      </c>
      <c r="Y53" s="105">
        <f>sum(Model!X2805,Model!X2972)-sum(Model!X2753,Model!X2920)</f>
        <v>7.770203187</v>
      </c>
      <c r="Z53" s="105">
        <f>sum(Model!Y2805,Model!Y2972)-sum(Model!Y2753,Model!Y2920)</f>
        <v>8.35958531</v>
      </c>
      <c r="AA53" s="105">
        <f>sum(Model!Z2805,Model!Z2972)-sum(Model!Z2753,Model!Z2920)</f>
        <v>8.955642358</v>
      </c>
      <c r="AB53" s="105">
        <f>sum(Model!AA2805,Model!AA2972)-sum(Model!AA2753,Model!AA2920)</f>
        <v>9.559258215</v>
      </c>
      <c r="AC53" s="105">
        <f>sum(Model!AB2805,Model!AB2972)-sum(Model!AB2753,Model!AB2920)</f>
        <v>10.17083166</v>
      </c>
      <c r="AD53" s="105">
        <f>sum(Model!AC2805,Model!AC2972)-sum(Model!AC2753,Model!AC2920)</f>
        <v>10.79083635</v>
      </c>
      <c r="AE53" s="105">
        <f>sum(Model!AD2805,Model!AD2972)-sum(Model!AD2753,Model!AD2920)</f>
        <v>11.42120742</v>
      </c>
      <c r="AF53" s="105">
        <f>sum(Model!AE2805,Model!AE2972)-sum(Model!AE2753,Model!AE2920)</f>
        <v>12.06375537</v>
      </c>
      <c r="AG53" s="105">
        <f>sum(Model!AF2805,Model!AF2972)-sum(Model!AF2753,Model!AF2920)</f>
        <v>12.7197424</v>
      </c>
      <c r="AH53" s="105">
        <f>sum(Model!AG2805,Model!AG2972)-sum(Model!AG2753,Model!AG2920)</f>
        <v>13.38396054</v>
      </c>
      <c r="AI53" s="105">
        <f>sum(Model!AH2805,Model!AH2972)-sum(Model!AH2753,Model!AH2920)</f>
        <v>14.0621506</v>
      </c>
      <c r="AJ53" s="105">
        <f>sum(Model!AI2805,Model!AI2972)-sum(Model!AI2753,Model!AI2920)</f>
        <v>14.76036319</v>
      </c>
      <c r="AK53" s="105">
        <f>sum(Model!AJ2805,Model!AJ2972)-sum(Model!AJ2753,Model!AJ2920)</f>
        <v>15.47326898</v>
      </c>
      <c r="AL53" s="105">
        <f>sum(Model!AK2805,Model!AK2972)-sum(Model!AK2753,Model!AK2920)</f>
        <v>16.20459462</v>
      </c>
      <c r="AM53" s="105">
        <f>sum(Model!AL2805,Model!AL2972)-sum(Model!AL2753,Model!AL2920)</f>
        <v>16.94907128</v>
      </c>
      <c r="AN53" s="105">
        <f>sum(Model!AM2805,Model!AM2972)-sum(Model!AM2753,Model!AM2920)</f>
        <v>17.69945476</v>
      </c>
      <c r="AO53" s="105">
        <f>sum(Model!AN2805,Model!AN2972)-sum(Model!AN2753,Model!AN2920)</f>
        <v>18.47446451</v>
      </c>
      <c r="AP53" s="105">
        <f>sum(Model!AO2805,Model!AO2972)-sum(Model!AO2753,Model!AO2920)</f>
        <v>19.25866339</v>
      </c>
      <c r="AQ53" s="105">
        <f>sum(Model!AP2805,Model!AP2972)-sum(Model!AP2753,Model!AP2920)</f>
        <v>20.06239632</v>
      </c>
      <c r="AR53" s="105">
        <f>sum(Model!AQ2805,Model!AQ2972)-sum(Model!AQ2753,Model!AQ2920)</f>
        <v>20.87184707</v>
      </c>
      <c r="AS53" s="105">
        <f>sum(Model!AR2805,Model!AR2972)-sum(Model!AR2753,Model!AR2920)</f>
        <v>21.64068921</v>
      </c>
      <c r="AT53" s="105">
        <f>sum(Model!AS2805,Model!AS2972)-sum(Model!AS2753,Model!AS2920)</f>
        <v>22.44525548</v>
      </c>
      <c r="AU53" s="105">
        <f>sum(Model!AT2805,Model!AT2972)-sum(Model!AT2753,Model!AT2920)</f>
        <v>23.2358164</v>
      </c>
      <c r="AV53" s="105">
        <f>sum(Model!AU2805,Model!AU2972)-sum(Model!AU2753,Model!AU2920)</f>
        <v>23.97980433</v>
      </c>
      <c r="AW53" s="105">
        <f>sum(Model!AV2805,Model!AV2972)-sum(Model!AV2753,Model!AV2920)</f>
        <v>24.70674756</v>
      </c>
      <c r="AX53" s="105">
        <f>sum(Model!AW2805,Model!AW2972)-sum(Model!AW2753,Model!AW2920)</f>
        <v>25.47292687</v>
      </c>
      <c r="AY53" s="105">
        <f>sum(Model!AX2805,Model!AX2972)-sum(Model!AX2753,Model!AX2920)</f>
        <v>26.29873251</v>
      </c>
      <c r="AZ53" s="105">
        <f>sum(Model!AY2805,Model!AY2972)-sum(Model!AY2753,Model!AY2920)</f>
        <v>27.14761374</v>
      </c>
      <c r="BA53" s="105">
        <f>sum(Model!AZ2805,Model!AZ2972)-sum(Model!AZ2753,Model!AZ2920)</f>
        <v>28.11200749</v>
      </c>
      <c r="BB53" s="105">
        <f>sum(Model!BA2805,Model!BA2972)-sum(Model!BA2753,Model!BA2920)</f>
        <v>29.09124997</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7.303953455</v>
      </c>
      <c r="E55" s="132">
        <f>sum('Transportation and Industrial G'!C$35)*10^9*'Assumptions (O&amp;G Upstream)'!D$309/'Assumptions (O&amp;G Upstream)'!D$319/10^9*'Inflation GDP Population'!$S$18/'Inflation GDP Population'!C$18</f>
        <v>6.961504772</v>
      </c>
      <c r="F55" s="132">
        <f>sum('Transportation and Industrial G'!D$35)*10^9*'Assumptions (O&amp;G Upstream)'!E$309/'Assumptions (O&amp;G Upstream)'!E$319/10^9*'Inflation GDP Population'!$S$18/'Inflation GDP Population'!D$18</f>
        <v>6.771809689</v>
      </c>
      <c r="G55" s="132">
        <f>sum('Transportation and Industrial G'!E$35)*10^9*'Assumptions (O&amp;G Upstream)'!F$309/'Assumptions (O&amp;G Upstream)'!F$319/10^9*'Inflation GDP Population'!$S$18/'Inflation GDP Population'!E$18</f>
        <v>7.824508691</v>
      </c>
      <c r="H55" s="132">
        <f>sum('Transportation and Industrial G'!F$35)*10^9*'Assumptions (O&amp;G Upstream)'!G$309/'Assumptions (O&amp;G Upstream)'!G$319/10^9*'Inflation GDP Population'!$S$18/'Inflation GDP Population'!F$18</f>
        <v>10.25935951</v>
      </c>
      <c r="I55" s="132">
        <f>sum('Transportation and Industrial G'!G$35)*10^9*'Assumptions (O&amp;G Upstream)'!H$309/'Assumptions (O&amp;G Upstream)'!H$319/10^9*'Inflation GDP Population'!$S$18/'Inflation GDP Population'!G$18</f>
        <v>13.76595375</v>
      </c>
      <c r="J55" s="132">
        <f>sum('Transportation and Industrial G'!H$35)*10^9*'Assumptions (O&amp;G Upstream)'!I$309/'Assumptions (O&amp;G Upstream)'!I$319/10^9*'Inflation GDP Population'!$S$18/'Inflation GDP Population'!H$18</f>
        <v>15.46706277</v>
      </c>
      <c r="K55" s="132">
        <f>sum('Transportation and Industrial G'!I$35)*10^9*'Assumptions (O&amp;G Upstream)'!J$309/'Assumptions (O&amp;G Upstream)'!J$319/10^9*'Inflation GDP Population'!$S$18/'Inflation GDP Population'!I$18</f>
        <v>16.22906384</v>
      </c>
      <c r="L55" s="132">
        <f>sum('Transportation and Industrial G'!J$35)*10^9*'Assumptions (O&amp;G Upstream)'!K$309/'Assumptions (O&amp;G Upstream)'!K$319/10^9*'Inflation GDP Population'!$S$18/'Inflation GDP Population'!J$18</f>
        <v>20.67666206</v>
      </c>
      <c r="M55" s="132">
        <f>sum('Transportation and Industrial G'!K$35)*10^9*'Assumptions (O&amp;G Upstream)'!L$309/'Assumptions (O&amp;G Upstream)'!L$319/10^9*'Inflation GDP Population'!$S$18/'Inflation GDP Population'!K$18</f>
        <v>10.54595454</v>
      </c>
      <c r="N55" s="132">
        <f>sum('Transportation and Industrial G'!L$35)*10^9*'Assumptions (O&amp;G Upstream)'!M$309/'Assumptions (O&amp;G Upstream)'!M$319/10^9*'Inflation GDP Population'!$S$18/'Inflation GDP Population'!L$18</f>
        <v>13.26782556</v>
      </c>
      <c r="O55" s="132">
        <f>sum('Transportation and Industrial G'!M$35)*10^9*'Assumptions (O&amp;G Upstream)'!N$309/'Assumptions (O&amp;G Upstream)'!N$319/10^9*'Inflation GDP Population'!$S$18/'Inflation GDP Population'!M$18</f>
        <v>15.75493945</v>
      </c>
      <c r="P55" s="132">
        <f>sum('Transportation and Industrial G'!N$35)*10^9*'Assumptions (O&amp;G Upstream)'!O$309/'Assumptions (O&amp;G Upstream)'!O$319/10^9*'Inflation GDP Population'!$S$18/'Inflation GDP Population'!N$18</f>
        <v>14.89340102</v>
      </c>
      <c r="Q55" s="132">
        <f>sum('Transportation and Industrial G'!O$35)*10^9*'Assumptions (O&amp;G Upstream)'!P$309/'Assumptions (O&amp;G Upstream)'!P$319/10^9*'Inflation GDP Population'!$S$18/'Inflation GDP Population'!O$18</f>
        <v>14.65518854</v>
      </c>
      <c r="R55" s="132">
        <f>sum('Transportation and Industrial G'!P$35)*10^9*'Assumptions (O&amp;G Upstream)'!Q$309/'Assumptions (O&amp;G Upstream)'!Q$319/10^9*'Inflation GDP Population'!$S$18/'Inflation GDP Population'!P$18</f>
        <v>13.65090645</v>
      </c>
      <c r="S55" s="132">
        <f>sum('Transportation and Industrial G'!Q$35)*10^9*'Assumptions (O&amp;G Upstream)'!R$309/'Assumptions (O&amp;G Upstream)'!R$319/10^9*'Inflation GDP Population'!$S$18/'Inflation GDP Population'!Q$18</f>
        <v>7.296823586</v>
      </c>
      <c r="T55" s="132">
        <f>sum('Transportation and Industrial G'!R$35)*10^9*'Assumptions (O&amp;G Upstream)'!S$309/'Assumptions (O&amp;G Upstream)'!S$319/10^9*'Inflation GDP Population'!$S$18/'Inflation GDP Population'!R$18</f>
        <v>6.194741571</v>
      </c>
      <c r="U55" s="132">
        <f>sum('Transportation and Industrial G'!S$35)*10^9*'Assumptions (O&amp;G Upstream)'!T$309/'Assumptions (O&amp;G Upstream)'!T$319/10^9*'Inflation GDP Population'!$S$18/'Inflation GDP Population'!S$18</f>
        <v>7.08272391</v>
      </c>
      <c r="V55" s="132">
        <f>sum('Transportation and Industrial G'!T$35)*10^9*'Assumptions (O&amp;G Upstream)'!U$309/'Assumptions (O&amp;G Upstream)'!U$319/10^9*'Inflation GDP Population'!$S$18/'Inflation GDP Population'!T$18</f>
        <v>8.940617722</v>
      </c>
      <c r="W55" s="132">
        <f>sum('Transportation and Industrial G'!U$35)*10^9*'Assumptions (O&amp;G Upstream)'!V$309/'Assumptions (O&amp;G Upstream)'!V$319/10^9*'Inflation GDP Population'!$S$18/'Inflation GDP Population'!U$18</f>
        <v>9.500977159</v>
      </c>
      <c r="X55" s="132">
        <f>sum('Transportation and Industrial G'!V$35)*10^9*'Assumptions (O&amp;G Upstream)'!W$309/'Assumptions (O&amp;G Upstream)'!W$319/10^9*'Inflation GDP Population'!$S$18/'Inflation GDP Population'!V$18</f>
        <v>9.934567483</v>
      </c>
      <c r="Y55" s="132">
        <f>sum('Transportation and Industrial G'!W$35)*10^9*'Assumptions (O&amp;G Upstream)'!X$309/'Assumptions (O&amp;G Upstream)'!X$319/10^9*'Inflation GDP Population'!$S$18/'Inflation GDP Population'!W$18</f>
        <v>10.32194909</v>
      </c>
      <c r="Z55" s="132">
        <f>sum('Transportation and Industrial G'!X$35)*10^9*'Assumptions (O&amp;G Upstream)'!Y$309/'Assumptions (O&amp;G Upstream)'!Y$319/10^9*'Inflation GDP Population'!$S$18/'Inflation GDP Population'!X$18</f>
        <v>10.37841542</v>
      </c>
      <c r="AA55" s="132">
        <f>sum('Transportation and Industrial G'!Y$35)*10^9*'Assumptions (O&amp;G Upstream)'!Z$309/'Assumptions (O&amp;G Upstream)'!Z$319/10^9*'Inflation GDP Population'!$S$18/'Inflation GDP Population'!Y$18</f>
        <v>10.76831295</v>
      </c>
      <c r="AB55" s="132">
        <f>sum('Transportation and Industrial G'!Z$35)*10^9*'Assumptions (O&amp;G Upstream)'!AA$309/'Assumptions (O&amp;G Upstream)'!AA$319/10^9*'Inflation GDP Population'!$S$18/'Inflation GDP Population'!Z$18</f>
        <v>11.38660136</v>
      </c>
      <c r="AC55" s="132">
        <f>sum('Transportation and Industrial G'!AA$35)*10^9*'Assumptions (O&amp;G Upstream)'!AB$309/'Assumptions (O&amp;G Upstream)'!AB$319/10^9*'Inflation GDP Population'!$S$18/'Inflation GDP Population'!AA$18</f>
        <v>11.94911417</v>
      </c>
      <c r="AD55" s="132">
        <f>sum('Transportation and Industrial G'!AB$35)*10^9*'Assumptions (O&amp;G Upstream)'!AC$309/'Assumptions (O&amp;G Upstream)'!AC$319/10^9*'Inflation GDP Population'!$S$18/'Inflation GDP Population'!AB$18</f>
        <v>12.42974193</v>
      </c>
      <c r="AE55" s="132">
        <f>sum('Transportation and Industrial G'!AC$35)*10^9*'Assumptions (O&amp;G Upstream)'!AD$309/'Assumptions (O&amp;G Upstream)'!AD$319/10^9*'Inflation GDP Population'!$S$18/'Inflation GDP Population'!AC$18</f>
        <v>12.9470409</v>
      </c>
      <c r="AF55" s="132">
        <f>sum('Transportation and Industrial G'!AD$35)*10^9*'Assumptions (O&amp;G Upstream)'!AE$309/'Assumptions (O&amp;G Upstream)'!AE$319/10^9*'Inflation GDP Population'!$S$18/'Inflation GDP Population'!AD$18</f>
        <v>13.37731961</v>
      </c>
      <c r="AG55" s="132">
        <f>sum('Transportation and Industrial G'!AE$35)*10^9*'Assumptions (O&amp;G Upstream)'!AF$309/'Assumptions (O&amp;G Upstream)'!AF$319/10^9*'Inflation GDP Population'!$S$18/'Inflation GDP Population'!AE$18</f>
        <v>13.84359147</v>
      </c>
      <c r="AH55" s="132">
        <f>sum('Transportation and Industrial G'!AF$35)*10^9*'Assumptions (O&amp;G Upstream)'!AG$309/'Assumptions (O&amp;G Upstream)'!AG$319/10^9*'Inflation GDP Population'!$S$18/'Inflation GDP Population'!AF$18</f>
        <v>14.22347142</v>
      </c>
      <c r="AI55" s="132">
        <f>sum('Transportation and Industrial G'!AG$35)*10^9*'Assumptions (O&amp;G Upstream)'!AH$309/'Assumptions (O&amp;G Upstream)'!AH$319/10^9*'Inflation GDP Population'!$S$18/'Inflation GDP Population'!AG$18</f>
        <v>14.68649648</v>
      </c>
      <c r="AJ55" s="132">
        <f>sum('Transportation and Industrial G'!AH$35)*10^9*'Assumptions (O&amp;G Upstream)'!AI$309/'Assumptions (O&amp;G Upstream)'!AI$319/10^9*'Inflation GDP Population'!$S$18/'Inflation GDP Population'!AH$18</f>
        <v>15.03823014</v>
      </c>
      <c r="AK55" s="132">
        <f>sum('Transportation and Industrial G'!AI$35)*10^9*'Assumptions (O&amp;G Upstream)'!AJ$309/'Assumptions (O&amp;G Upstream)'!AJ$319/10^9*'Inflation GDP Population'!$S$18/'Inflation GDP Population'!AI$18</f>
        <v>15.65883605</v>
      </c>
      <c r="AL55" s="132">
        <f>sum('Transportation and Industrial G'!AJ$35)*10^9*'Assumptions (O&amp;G Upstream)'!AK$309/'Assumptions (O&amp;G Upstream)'!AK$319/10^9*'Inflation GDP Population'!$S$18/'Inflation GDP Population'!AJ$18</f>
        <v>15.93898406</v>
      </c>
      <c r="AM55" s="132">
        <f>sum('Transportation and Industrial G'!AK$35)*10^9*'Assumptions (O&amp;G Upstream)'!AL$309/'Assumptions (O&amp;G Upstream)'!AL$319/10^9*'Inflation GDP Population'!$S$18/'Inflation GDP Population'!AK$18</f>
        <v>16.38445258</v>
      </c>
      <c r="AN55" s="132">
        <f>sum('Transportation and Industrial G'!AL$35)*10^9*'Assumptions (O&amp;G Upstream)'!AM$309/'Assumptions (O&amp;G Upstream)'!AM$319/10^9*'Inflation GDP Population'!$S$18/'Inflation GDP Population'!AL$18</f>
        <v>16.90650747</v>
      </c>
      <c r="AO55" s="132">
        <f>sum('Transportation and Industrial G'!AM$35)*10^9*'Assumptions (O&amp;G Upstream)'!AN$309/'Assumptions (O&amp;G Upstream)'!AN$319/10^9*'Inflation GDP Population'!$S$18/'Inflation GDP Population'!AM$18</f>
        <v>17.04141518</v>
      </c>
      <c r="AP55" s="132">
        <f>sum('Transportation and Industrial G'!AN$35)*10^9*'Assumptions (O&amp;G Upstream)'!AO$309/'Assumptions (O&amp;G Upstream)'!AO$319/10^9*'Inflation GDP Population'!$S$18/'Inflation GDP Population'!AN$18</f>
        <v>17.44465937</v>
      </c>
      <c r="AQ55" s="132">
        <f>sum('Transportation and Industrial G'!AO$35)*10^9*'Assumptions (O&amp;G Upstream)'!AP$309/'Assumptions (O&amp;G Upstream)'!AP$319/10^9*'Inflation GDP Population'!$S$18/'Inflation GDP Population'!AO$18</f>
        <v>17.77811737</v>
      </c>
      <c r="AR55" s="132">
        <f>sum('Transportation and Industrial G'!AP$35)*10^9*'Assumptions (O&amp;G Upstream)'!AQ$309/'Assumptions (O&amp;G Upstream)'!AQ$319/10^9*'Inflation GDP Population'!$S$18/'Inflation GDP Population'!AP$18</f>
        <v>18.24546396</v>
      </c>
      <c r="AS55" s="132">
        <f>sum('Transportation and Industrial G'!AQ$35)*10^9*'Assumptions (O&amp;G Upstream)'!AR$309/'Assumptions (O&amp;G Upstream)'!AR$319/10^9*'Inflation GDP Population'!$S$18/'Inflation GDP Population'!AQ$18</f>
        <v>18.56669455</v>
      </c>
      <c r="AT55" s="132">
        <f>sum('Transportation and Industrial G'!AR$35)*10^9*'Assumptions (O&amp;G Upstream)'!AS$309/'Assumptions (O&amp;G Upstream)'!AS$319/10^9*'Inflation GDP Population'!$S$18/'Inflation GDP Population'!AR$18</f>
        <v>19.03471421</v>
      </c>
      <c r="AU55" s="132">
        <f>sum('Transportation and Industrial G'!AS$35)*10^9*'Assumptions (O&amp;G Upstream)'!AT$309/'Assumptions (O&amp;G Upstream)'!AT$319/10^9*'Inflation GDP Population'!$S$18/'Inflation GDP Population'!AS$18</f>
        <v>19.31288062</v>
      </c>
      <c r="AV55" s="132">
        <f>sum('Transportation and Industrial G'!AT$35)*10^9*'Assumptions (O&amp;G Upstream)'!AU$309/'Assumptions (O&amp;G Upstream)'!AU$319/10^9*'Inflation GDP Population'!$S$18/'Inflation GDP Population'!AT$18</f>
        <v>19.64711553</v>
      </c>
      <c r="AW55" s="132">
        <f>sum('Transportation and Industrial G'!AU$35)*10^9*'Assumptions (O&amp;G Upstream)'!AV$309/'Assumptions (O&amp;G Upstream)'!AV$319/10^9*'Inflation GDP Population'!$S$18/'Inflation GDP Population'!AU$18</f>
        <v>19.98998229</v>
      </c>
      <c r="AX55" s="132">
        <f>sum('Transportation and Industrial G'!AV$35)*10^9*'Assumptions (O&amp;G Upstream)'!AW$309/'Assumptions (O&amp;G Upstream)'!AW$319/10^9*'Inflation GDP Population'!$S$18/'Inflation GDP Population'!AV$18</f>
        <v>20.30138537</v>
      </c>
      <c r="AY55" s="132">
        <f>sum('Transportation and Industrial G'!AW$35)*10^9*'Assumptions (O&amp;G Upstream)'!AX$309/'Assumptions (O&amp;G Upstream)'!AX$319/10^9*'Inflation GDP Population'!$S$18/'Inflation GDP Population'!AW$18</f>
        <v>20.61042777</v>
      </c>
      <c r="AZ55" s="132">
        <f>sum('Transportation and Industrial G'!AX$35)*10^9*'Assumptions (O&amp;G Upstream)'!AY$309/'Assumptions (O&amp;G Upstream)'!AY$319/10^9*'Inflation GDP Population'!$S$18/'Inflation GDP Population'!AX$18</f>
        <v>20.92875945</v>
      </c>
      <c r="BA55" s="132">
        <f>sum('Transportation and Industrial G'!AY$35)*10^9*'Assumptions (O&amp;G Upstream)'!AZ$309/'Assumptions (O&amp;G Upstream)'!AZ$319/10^9*'Inflation GDP Population'!$S$18/'Inflation GDP Population'!AY$18</f>
        <v>21.20782824</v>
      </c>
      <c r="BB55" s="132">
        <f>sum('Transportation and Industrial G'!AZ$35)*10^9*'Assumptions (O&amp;G Upstream)'!BA$309/'Assumptions (O&amp;G Upstream)'!BA$319/10^9*'Inflation GDP Population'!$S$18/'Inflation GDP Population'!AZ$18</f>
        <v>21.47577098</v>
      </c>
    </row>
    <row r="56" ht="15.75" customHeight="1">
      <c r="A56" s="119" t="s">
        <v>291</v>
      </c>
      <c r="B56" s="131" t="s">
        <v>292</v>
      </c>
      <c r="C56" s="120" t="s">
        <v>270</v>
      </c>
      <c r="D56" s="132">
        <f>sum('Transportation and Industrial G'!B$34)*10^9*'Assumptions (O&amp;G Upstream)'!C$309/'Assumptions (O&amp;G Upstream)'!C$319/10^9*'Inflation GDP Population'!$S$18/'Inflation GDP Population'!B$18</f>
        <v>1.192475573</v>
      </c>
      <c r="E56" s="132">
        <f>sum('Transportation and Industrial G'!C$34)*10^9*'Assumptions (O&amp;G Upstream)'!D$309/'Assumptions (O&amp;G Upstream)'!D$319/10^9*'Inflation GDP Population'!$S$18/'Inflation GDP Population'!C$18</f>
        <v>0.9725269925</v>
      </c>
      <c r="F56" s="132">
        <f>sum('Transportation and Industrial G'!D$34)*10^9*'Assumptions (O&amp;G Upstream)'!E$309/'Assumptions (O&amp;G Upstream)'!E$319/10^9*'Inflation GDP Population'!$S$18/'Inflation GDP Population'!D$18</f>
        <v>0.9107125031</v>
      </c>
      <c r="G56" s="132">
        <f>sum('Transportation and Industrial G'!E$34)*10^9*'Assumptions (O&amp;G Upstream)'!F$309/'Assumptions (O&amp;G Upstream)'!F$319/10^9*'Inflation GDP Population'!$S$18/'Inflation GDP Population'!E$18</f>
        <v>1.113330224</v>
      </c>
      <c r="H56" s="132">
        <f>sum('Transportation and Industrial G'!F$34)*10^9*'Assumptions (O&amp;G Upstream)'!G$309/'Assumptions (O&amp;G Upstream)'!G$319/10^9*'Inflation GDP Population'!$S$18/'Inflation GDP Population'!F$18</f>
        <v>1.368655337</v>
      </c>
      <c r="I56" s="132">
        <f>sum('Transportation and Industrial G'!G$34)*10^9*'Assumptions (O&amp;G Upstream)'!H$309/'Assumptions (O&amp;G Upstream)'!H$319/10^9*'Inflation GDP Population'!$S$18/'Inflation GDP Population'!G$18</f>
        <v>1.728561219</v>
      </c>
      <c r="J56" s="132">
        <f>sum('Transportation and Industrial G'!H$34)*10^9*'Assumptions (O&amp;G Upstream)'!I$309/'Assumptions (O&amp;G Upstream)'!I$319/10^9*'Inflation GDP Population'!$S$18/'Inflation GDP Population'!H$18</f>
        <v>1.698294731</v>
      </c>
      <c r="K56" s="132">
        <f>sum('Transportation and Industrial G'!I$34)*10^9*'Assumptions (O&amp;G Upstream)'!J$309/'Assumptions (O&amp;G Upstream)'!J$319/10^9*'Inflation GDP Population'!$S$18/'Inflation GDP Population'!I$18</f>
        <v>1.727650712</v>
      </c>
      <c r="L56" s="132">
        <f>sum('Transportation and Industrial G'!J$34)*10^9*'Assumptions (O&amp;G Upstream)'!K$309/'Assumptions (O&amp;G Upstream)'!K$319/10^9*'Inflation GDP Population'!$S$18/'Inflation GDP Population'!J$18</f>
        <v>2.31060517</v>
      </c>
      <c r="M56" s="132">
        <f>sum('Transportation and Industrial G'!K$34)*10^9*'Assumptions (O&amp;G Upstream)'!L$309/'Assumptions (O&amp;G Upstream)'!L$319/10^9*'Inflation GDP Population'!$S$18/'Inflation GDP Population'!K$18</f>
        <v>1.310083434</v>
      </c>
      <c r="N56" s="132">
        <f>sum('Transportation and Industrial G'!L$34)*10^9*'Assumptions (O&amp;G Upstream)'!M$309/'Assumptions (O&amp;G Upstream)'!M$319/10^9*'Inflation GDP Population'!$S$18/'Inflation GDP Population'!L$18</f>
        <v>1.590492015</v>
      </c>
      <c r="O56" s="132">
        <f>sum('Transportation and Industrial G'!M$34)*10^9*'Assumptions (O&amp;G Upstream)'!N$309/'Assumptions (O&amp;G Upstream)'!N$319/10^9*'Inflation GDP Population'!$S$18/'Inflation GDP Population'!M$18</f>
        <v>1.833585393</v>
      </c>
      <c r="P56" s="132">
        <f>sum('Transportation and Industrial G'!N$34)*10^9*'Assumptions (O&amp;G Upstream)'!O$309/'Assumptions (O&amp;G Upstream)'!O$319/10^9*'Inflation GDP Population'!$S$18/'Inflation GDP Population'!N$18</f>
        <v>1.616644114</v>
      </c>
      <c r="Q56" s="132">
        <f>sum('Transportation and Industrial G'!O$34)*10^9*'Assumptions (O&amp;G Upstream)'!P$309/'Assumptions (O&amp;G Upstream)'!P$319/10^9*'Inflation GDP Population'!$S$18/'Inflation GDP Population'!O$18</f>
        <v>1.697462821</v>
      </c>
      <c r="R56" s="132">
        <f>sum('Transportation and Industrial G'!P$34)*10^9*'Assumptions (O&amp;G Upstream)'!Q$309/'Assumptions (O&amp;G Upstream)'!Q$319/10^9*'Inflation GDP Population'!$S$18/'Inflation GDP Population'!P$18</f>
        <v>1.678171082</v>
      </c>
      <c r="S56" s="132">
        <f>sum('Transportation and Industrial G'!Q$34)*10^9*'Assumptions (O&amp;G Upstream)'!R$309/'Assumptions (O&amp;G Upstream)'!R$319/10^9*'Inflation GDP Population'!$S$18/'Inflation GDP Population'!Q$18</f>
        <v>1.413185463</v>
      </c>
      <c r="T56" s="132">
        <f>sum('Transportation and Industrial G'!R$34)*10^9*'Assumptions (O&amp;G Upstream)'!S$309/'Assumptions (O&amp;G Upstream)'!S$319/10^9*'Inflation GDP Population'!$S$18/'Inflation GDP Population'!R$18</f>
        <v>1.206454669</v>
      </c>
      <c r="U56" s="132">
        <f>sum('Transportation and Industrial G'!S$34)*10^9*'Assumptions (O&amp;G Upstream)'!T$309/'Assumptions (O&amp;G Upstream)'!T$319/10^9*'Inflation GDP Population'!$S$18/'Inflation GDP Population'!S$18</f>
        <v>1.375864122</v>
      </c>
      <c r="V56" s="132">
        <f>sum('Transportation and Industrial G'!T$34)*10^9*'Assumptions (O&amp;G Upstream)'!U$309/'Assumptions (O&amp;G Upstream)'!U$319/10^9*'Inflation GDP Population'!$S$18/'Inflation GDP Population'!T$18</f>
        <v>1.719832618</v>
      </c>
      <c r="W56" s="132">
        <f>sum('Transportation and Industrial G'!U$34)*10^9*'Assumptions (O&amp;G Upstream)'!V$309/'Assumptions (O&amp;G Upstream)'!V$319/10^9*'Inflation GDP Population'!$S$18/'Inflation GDP Population'!U$18</f>
        <v>1.809982592</v>
      </c>
      <c r="X56" s="132">
        <f>sum('Transportation and Industrial G'!V$34)*10^9*'Assumptions (O&amp;G Upstream)'!W$309/'Assumptions (O&amp;G Upstream)'!W$319/10^9*'Inflation GDP Population'!$S$18/'Inflation GDP Population'!V$18</f>
        <v>1.874501218</v>
      </c>
      <c r="Y56" s="132">
        <f>sum('Transportation and Industrial G'!W$34)*10^9*'Assumptions (O&amp;G Upstream)'!X$309/'Assumptions (O&amp;G Upstream)'!X$319/10^9*'Inflation GDP Population'!$S$18/'Inflation GDP Population'!W$18</f>
        <v>1.929174156</v>
      </c>
      <c r="Z56" s="132">
        <f>sum('Transportation and Industrial G'!X$34)*10^9*'Assumptions (O&amp;G Upstream)'!Y$309/'Assumptions (O&amp;G Upstream)'!Y$319/10^9*'Inflation GDP Population'!$S$18/'Inflation GDP Population'!X$18</f>
        <v>1.921565662</v>
      </c>
      <c r="AA56" s="132">
        <f>sum('Transportation and Industrial G'!Y$34)*10^9*'Assumptions (O&amp;G Upstream)'!Z$309/'Assumptions (O&amp;G Upstream)'!Z$319/10^9*'Inflation GDP Population'!$S$18/'Inflation GDP Population'!Y$18</f>
        <v>1.975272416</v>
      </c>
      <c r="AB56" s="132">
        <f>sum('Transportation and Industrial G'!Z$34)*10^9*'Assumptions (O&amp;G Upstream)'!AA$309/'Assumptions (O&amp;G Upstream)'!AA$319/10^9*'Inflation GDP Population'!$S$18/'Inflation GDP Population'!Z$18</f>
        <v>2.069514702</v>
      </c>
      <c r="AC56" s="132">
        <f>sum('Transportation and Industrial G'!AA$34)*10^9*'Assumptions (O&amp;G Upstream)'!AB$309/'Assumptions (O&amp;G Upstream)'!AB$319/10^9*'Inflation GDP Population'!$S$18/'Inflation GDP Population'!AA$18</f>
        <v>2.15201028</v>
      </c>
      <c r="AD56" s="132">
        <f>sum('Transportation and Industrial G'!AB$34)*10^9*'Assumptions (O&amp;G Upstream)'!AC$309/'Assumptions (O&amp;G Upstream)'!AC$319/10^9*'Inflation GDP Population'!$S$18/'Inflation GDP Population'!AB$18</f>
        <v>2.218418105</v>
      </c>
      <c r="AE56" s="132">
        <f>sum('Transportation and Industrial G'!AC$34)*10^9*'Assumptions (O&amp;G Upstream)'!AD$309/'Assumptions (O&amp;G Upstream)'!AD$319/10^9*'Inflation GDP Population'!$S$18/'Inflation GDP Population'!AC$18</f>
        <v>2.290140781</v>
      </c>
      <c r="AF56" s="132">
        <f>sum('Transportation and Industrial G'!AD$34)*10^9*'Assumptions (O&amp;G Upstream)'!AE$309/'Assumptions (O&amp;G Upstream)'!AE$319/10^9*'Inflation GDP Population'!$S$18/'Inflation GDP Population'!AD$18</f>
        <v>2.345352656</v>
      </c>
      <c r="AG56" s="132">
        <f>sum('Transportation and Industrial G'!AE$34)*10^9*'Assumptions (O&amp;G Upstream)'!AF$309/'Assumptions (O&amp;G Upstream)'!AF$319/10^9*'Inflation GDP Population'!$S$18/'Inflation GDP Population'!AE$18</f>
        <v>2.405866688</v>
      </c>
      <c r="AH56" s="132">
        <f>sum('Transportation and Industrial G'!AF$34)*10^9*'Assumptions (O&amp;G Upstream)'!AG$309/'Assumptions (O&amp;G Upstream)'!AG$319/10^9*'Inflation GDP Population'!$S$18/'Inflation GDP Population'!AF$18</f>
        <v>2.450461076</v>
      </c>
      <c r="AI56" s="132">
        <f>sum('Transportation and Industrial G'!AG$34)*10^9*'Assumptions (O&amp;G Upstream)'!AH$309/'Assumptions (O&amp;G Upstream)'!AH$319/10^9*'Inflation GDP Population'!$S$18/'Inflation GDP Population'!AG$18</f>
        <v>2.50850445</v>
      </c>
      <c r="AJ56" s="132">
        <f>sum('Transportation and Industrial G'!AH$34)*10^9*'Assumptions (O&amp;G Upstream)'!AI$309/'Assumptions (O&amp;G Upstream)'!AI$319/10^9*'Inflation GDP Population'!$S$18/'Inflation GDP Population'!AH$18</f>
        <v>2.546726384</v>
      </c>
      <c r="AK56" s="132">
        <f>sum('Transportation and Industrial G'!AI$34)*10^9*'Assumptions (O&amp;G Upstream)'!AJ$309/'Assumptions (O&amp;G Upstream)'!AJ$319/10^9*'Inflation GDP Population'!$S$18/'Inflation GDP Population'!AI$18</f>
        <v>2.629467133</v>
      </c>
      <c r="AL56" s="132">
        <f>sum('Transportation and Industrial G'!AJ$34)*10^9*'Assumptions (O&amp;G Upstream)'!AK$309/'Assumptions (O&amp;G Upstream)'!AK$319/10^9*'Inflation GDP Population'!$S$18/'Inflation GDP Population'!AJ$18</f>
        <v>2.654146206</v>
      </c>
      <c r="AM56" s="132">
        <f>sum('Transportation and Industrial G'!AK$34)*10^9*'Assumptions (O&amp;G Upstream)'!AL$309/'Assumptions (O&amp;G Upstream)'!AL$319/10^9*'Inflation GDP Population'!$S$18/'Inflation GDP Population'!AK$18</f>
        <v>2.705731712</v>
      </c>
      <c r="AN56" s="132">
        <f>sum('Transportation and Industrial G'!AL$34)*10^9*'Assumptions (O&amp;G Upstream)'!AM$309/'Assumptions (O&amp;G Upstream)'!AM$319/10^9*'Inflation GDP Population'!$S$18/'Inflation GDP Population'!AL$18</f>
        <v>2.769028204</v>
      </c>
      <c r="AO56" s="132">
        <f>sum('Transportation and Industrial G'!AM$34)*10^9*'Assumptions (O&amp;G Upstream)'!AN$309/'Assumptions (O&amp;G Upstream)'!AN$319/10^9*'Inflation GDP Population'!$S$18/'Inflation GDP Population'!AM$18</f>
        <v>2.768416095</v>
      </c>
      <c r="AP56" s="132">
        <f>sum('Transportation and Industrial G'!AN$34)*10^9*'Assumptions (O&amp;G Upstream)'!AO$309/'Assumptions (O&amp;G Upstream)'!AO$319/10^9*'Inflation GDP Population'!$S$18/'Inflation GDP Population'!AN$18</f>
        <v>2.811068616</v>
      </c>
      <c r="AQ56" s="132">
        <f>sum('Transportation and Industrial G'!AO$34)*10^9*'Assumptions (O&amp;G Upstream)'!AP$309/'Assumptions (O&amp;G Upstream)'!AP$319/10^9*'Inflation GDP Population'!$S$18/'Inflation GDP Population'!AO$18</f>
        <v>2.841897846</v>
      </c>
      <c r="AR56" s="132">
        <f>sum('Transportation and Industrial G'!AP$34)*10^9*'Assumptions (O&amp;G Upstream)'!AQ$309/'Assumptions (O&amp;G Upstream)'!AQ$319/10^9*'Inflation GDP Population'!$S$18/'Inflation GDP Population'!AP$18</f>
        <v>2.893485673</v>
      </c>
      <c r="AS56" s="132">
        <f>sum('Transportation and Industrial G'!AQ$34)*10^9*'Assumptions (O&amp;G Upstream)'!AR$309/'Assumptions (O&amp;G Upstream)'!AR$319/10^9*'Inflation GDP Population'!$S$18/'Inflation GDP Population'!AQ$18</f>
        <v>2.921287133</v>
      </c>
      <c r="AT56" s="132">
        <f>sum('Transportation and Industrial G'!AR$34)*10^9*'Assumptions (O&amp;G Upstream)'!AS$309/'Assumptions (O&amp;G Upstream)'!AS$319/10^9*'Inflation GDP Population'!$S$18/'Inflation GDP Population'!AR$18</f>
        <v>2.971585686</v>
      </c>
      <c r="AU56" s="132">
        <f>sum('Transportation and Industrial G'!AS$34)*10^9*'Assumptions (O&amp;G Upstream)'!AT$309/'Assumptions (O&amp;G Upstream)'!AT$319/10^9*'Inflation GDP Population'!$S$18/'Inflation GDP Population'!AS$18</f>
        <v>2.991711721</v>
      </c>
      <c r="AV56" s="132">
        <f>sum('Transportation and Industrial G'!AT$34)*10^9*'Assumptions (O&amp;G Upstream)'!AU$309/'Assumptions (O&amp;G Upstream)'!AU$319/10^9*'Inflation GDP Population'!$S$18/'Inflation GDP Population'!AT$18</f>
        <v>3.020162865</v>
      </c>
      <c r="AW56" s="132">
        <f>sum('Transportation and Industrial G'!AU$34)*10^9*'Assumptions (O&amp;G Upstream)'!AV$309/'Assumptions (O&amp;G Upstream)'!AV$319/10^9*'Inflation GDP Population'!$S$18/'Inflation GDP Population'!AU$18</f>
        <v>3.049513018</v>
      </c>
      <c r="AX56" s="132">
        <f>sum('Transportation and Industrial G'!AV$34)*10^9*'Assumptions (O&amp;G Upstream)'!AW$309/'Assumptions (O&amp;G Upstream)'!AW$319/10^9*'Inflation GDP Population'!$S$18/'Inflation GDP Population'!AV$18</f>
        <v>3.0736717</v>
      </c>
      <c r="AY56" s="132">
        <f>sum('Transportation and Industrial G'!AW$34)*10^9*'Assumptions (O&amp;G Upstream)'!AX$309/'Assumptions (O&amp;G Upstream)'!AX$319/10^9*'Inflation GDP Population'!$S$18/'Inflation GDP Population'!AW$18</f>
        <v>3.097129087</v>
      </c>
      <c r="AZ56" s="132">
        <f>sum('Transportation and Industrial G'!AX$34)*10^9*'Assumptions (O&amp;G Upstream)'!AY$309/'Assumptions (O&amp;G Upstream)'!AY$319/10^9*'Inflation GDP Population'!$S$18/'Inflation GDP Population'!AX$18</f>
        <v>3.121638768</v>
      </c>
      <c r="BA56" s="132">
        <f>sum('Transportation and Industrial G'!AY$34)*10^9*'Assumptions (O&amp;G Upstream)'!AZ$309/'Assumptions (O&amp;G Upstream)'!AZ$319/10^9*'Inflation GDP Population'!$S$18/'Inflation GDP Population'!AY$18</f>
        <v>3.1399893</v>
      </c>
      <c r="BB56" s="132">
        <f>sum('Transportation and Industrial G'!AZ$34)*10^9*'Assumptions (O&amp;G Upstream)'!BA$309/'Assumptions (O&amp;G Upstream)'!BA$319/10^9*'Inflation GDP Population'!$S$18/'Inflation GDP Population'!AZ$18</f>
        <v>3.156451361</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32.91218444</v>
      </c>
      <c r="E57" s="132">
        <f>sum('Transportation and Industrial G'!C$31:C$32)*10^9*'Assumptions (O&amp;G Upstream)'!D$309/'Assumptions (O&amp;G Upstream)'!D$319/10^9*'Inflation GDP Population'!$S$18/'Inflation GDP Population'!C$18</f>
        <v>27.42082259</v>
      </c>
      <c r="F57" s="132">
        <f>sum('Transportation and Industrial G'!D$31:D$32)*10^9*'Assumptions (O&amp;G Upstream)'!E$309/'Assumptions (O&amp;G Upstream)'!E$319/10^9*'Inflation GDP Population'!$S$18/'Inflation GDP Population'!D$18</f>
        <v>27.3627771</v>
      </c>
      <c r="G57" s="132">
        <f>sum('Transportation and Industrial G'!E$31:E$32)*10^9*'Assumptions (O&amp;G Upstream)'!F$309/'Assumptions (O&amp;G Upstream)'!F$319/10^9*'Inflation GDP Population'!$S$18/'Inflation GDP Population'!E$18</f>
        <v>32.03835165</v>
      </c>
      <c r="H57" s="132">
        <f>sum('Transportation and Industrial G'!F$31:F$32)*10^9*'Assumptions (O&amp;G Upstream)'!G$309/'Assumptions (O&amp;G Upstream)'!G$319/10^9*'Inflation GDP Population'!$S$18/'Inflation GDP Population'!F$18</f>
        <v>43.50562196</v>
      </c>
      <c r="I57" s="132">
        <f>sum('Transportation and Industrial G'!G$31:G$32)*10^9*'Assumptions (O&amp;G Upstream)'!H$309/'Assumptions (O&amp;G Upstream)'!H$319/10^9*'Inflation GDP Population'!$S$18/'Inflation GDP Population'!G$18</f>
        <v>58.82978624</v>
      </c>
      <c r="J57" s="132">
        <f>sum('Transportation and Industrial G'!H$31:H$32)*10^9*'Assumptions (O&amp;G Upstream)'!I$309/'Assumptions (O&amp;G Upstream)'!I$319/10^9*'Inflation GDP Population'!$S$18/'Inflation GDP Population'!H$18</f>
        <v>67.22030776</v>
      </c>
      <c r="K57" s="132">
        <f>sum('Transportation and Industrial G'!I$31:I$32)*10^9*'Assumptions (O&amp;G Upstream)'!J$309/'Assumptions (O&amp;G Upstream)'!J$319/10^9*'Inflation GDP Population'!$S$18/'Inflation GDP Population'!I$18</f>
        <v>72.38194094</v>
      </c>
      <c r="L57" s="132">
        <f>sum('Transportation and Industrial G'!J$31:J$32)*10^9*'Assumptions (O&amp;G Upstream)'!K$309/'Assumptions (O&amp;G Upstream)'!K$319/10^9*'Inflation GDP Population'!$S$18/'Inflation GDP Population'!J$18</f>
        <v>93.42480695</v>
      </c>
      <c r="M57" s="132">
        <f>sum('Transportation and Industrial G'!K$31:K$32)*10^9*'Assumptions (O&amp;G Upstream)'!L$309/'Assumptions (O&amp;G Upstream)'!L$319/10^9*'Inflation GDP Population'!$S$18/'Inflation GDP Population'!K$18</f>
        <v>54.75472122</v>
      </c>
      <c r="N57" s="132">
        <f>sum('Transportation and Industrial G'!L$31:L$32)*10^9*'Assumptions (O&amp;G Upstream)'!M$309/'Assumptions (O&amp;G Upstream)'!M$319/10^9*'Inflation GDP Population'!$S$18/'Inflation GDP Population'!L$18</f>
        <v>69.83105275</v>
      </c>
      <c r="O57" s="132">
        <f>sum('Transportation and Industrial G'!M$31:M$32)*10^9*'Assumptions (O&amp;G Upstream)'!N$309/'Assumptions (O&amp;G Upstream)'!N$319/10^9*'Inflation GDP Population'!$S$18/'Inflation GDP Population'!M$18</f>
        <v>80.43646486</v>
      </c>
      <c r="P57" s="132">
        <f>sum('Transportation and Industrial G'!N$31:N$32)*10^9*'Assumptions (O&amp;G Upstream)'!O$309/'Assumptions (O&amp;G Upstream)'!O$319/10^9*'Inflation GDP Population'!$S$18/'Inflation GDP Population'!N$18</f>
        <v>76.23532819</v>
      </c>
      <c r="Q57" s="132">
        <f>sum('Transportation and Industrial G'!O$31:O$32)*10^9*'Assumptions (O&amp;G Upstream)'!P$309/'Assumptions (O&amp;G Upstream)'!P$319/10^9*'Inflation GDP Population'!$S$18/'Inflation GDP Population'!O$18</f>
        <v>78.56619713</v>
      </c>
      <c r="R57" s="132">
        <f>sum('Transportation and Industrial G'!P$31:P$32)*10^9*'Assumptions (O&amp;G Upstream)'!Q$309/'Assumptions (O&amp;G Upstream)'!Q$319/10^9*'Inflation GDP Population'!$S$18/'Inflation GDP Population'!P$18</f>
        <v>73.43114801</v>
      </c>
      <c r="S57" s="132">
        <f>sum('Transportation and Industrial G'!Q$31:Q$32)*10^9*'Assumptions (O&amp;G Upstream)'!R$309/'Assumptions (O&amp;G Upstream)'!R$319/10^9*'Inflation GDP Population'!$S$18/'Inflation GDP Population'!Q$18</f>
        <v>38.25134492</v>
      </c>
      <c r="T57" s="132">
        <f>sum('Transportation and Industrial G'!R$31:R$32)*10^9*'Assumptions (O&amp;G Upstream)'!S$309/'Assumptions (O&amp;G Upstream)'!S$319/10^9*'Inflation GDP Population'!$S$18/'Inflation GDP Population'!R$18</f>
        <v>33.69648141</v>
      </c>
      <c r="U57" s="132">
        <f>sum('Transportation and Industrial G'!S$31:S$32)*10^9*'Assumptions (O&amp;G Upstream)'!T$309/'Assumptions (O&amp;G Upstream)'!T$319/10^9*'Inflation GDP Population'!$S$18/'Inflation GDP Population'!S$18</f>
        <v>38.5669925</v>
      </c>
      <c r="V57" s="132">
        <f>sum('Transportation and Industrial G'!T$31:T$32)*10^9*'Assumptions (O&amp;G Upstream)'!U$309/'Assumptions (O&amp;G Upstream)'!U$319/10^9*'Inflation GDP Population'!$S$18/'Inflation GDP Population'!T$18</f>
        <v>47.65199752</v>
      </c>
      <c r="W57" s="132">
        <f>sum('Transportation and Industrial G'!U$31:U$32)*10^9*'Assumptions (O&amp;G Upstream)'!V$309/'Assumptions (O&amp;G Upstream)'!V$319/10^9*'Inflation GDP Population'!$S$18/'Inflation GDP Population'!U$18</f>
        <v>49.56419642</v>
      </c>
      <c r="X57" s="132">
        <f>sum('Transportation and Industrial G'!V$31:V$32)*10^9*'Assumptions (O&amp;G Upstream)'!W$309/'Assumptions (O&amp;G Upstream)'!W$319/10^9*'Inflation GDP Population'!$S$18/'Inflation GDP Population'!V$18</f>
        <v>50.72486357</v>
      </c>
      <c r="Y57" s="132">
        <f>sum('Transportation and Industrial G'!W$31:W$32)*10^9*'Assumptions (O&amp;G Upstream)'!X$309/'Assumptions (O&amp;G Upstream)'!X$319/10^9*'Inflation GDP Population'!$S$18/'Inflation GDP Population'!W$18</f>
        <v>51.58096853</v>
      </c>
      <c r="Z57" s="132">
        <f>sum('Transportation and Industrial G'!X$31:X$32)*10^9*'Assumptions (O&amp;G Upstream)'!Y$309/'Assumptions (O&amp;G Upstream)'!Y$319/10^9*'Inflation GDP Population'!$S$18/'Inflation GDP Population'!X$18</f>
        <v>50.75703024</v>
      </c>
      <c r="AA57" s="132">
        <f>sum('Transportation and Industrial G'!Y$31:Y$32)*10^9*'Assumptions (O&amp;G Upstream)'!Z$309/'Assumptions (O&amp;G Upstream)'!Z$319/10^9*'Inflation GDP Population'!$S$18/'Inflation GDP Population'!Y$18</f>
        <v>51.53822707</v>
      </c>
      <c r="AB57" s="132">
        <f>sum('Transportation and Industrial G'!Z$31:Z$32)*10^9*'Assumptions (O&amp;G Upstream)'!AA$309/'Assumptions (O&amp;G Upstream)'!AA$319/10^9*'Inflation GDP Population'!$S$18/'Inflation GDP Population'!Z$18</f>
        <v>53.32975487</v>
      </c>
      <c r="AC57" s="132">
        <f>sum('Transportation and Industrial G'!AA$31:AA$32)*10^9*'Assumptions (O&amp;G Upstream)'!AB$309/'Assumptions (O&amp;G Upstream)'!AB$319/10^9*'Inflation GDP Population'!$S$18/'Inflation GDP Population'!AA$18</f>
        <v>54.76203266</v>
      </c>
      <c r="AD57" s="132">
        <f>sum('Transportation and Industrial G'!AB$31:AB$32)*10^9*'Assumptions (O&amp;G Upstream)'!AC$309/'Assumptions (O&amp;G Upstream)'!AC$319/10^9*'Inflation GDP Population'!$S$18/'Inflation GDP Population'!AB$18</f>
        <v>55.73740128</v>
      </c>
      <c r="AE57" s="132">
        <f>sum('Transportation and Industrial G'!AC$31:AC$32)*10^9*'Assumptions (O&amp;G Upstream)'!AD$309/'Assumptions (O&amp;G Upstream)'!AD$319/10^9*'Inflation GDP Population'!$S$18/'Inflation GDP Population'!AC$18</f>
        <v>56.80229471</v>
      </c>
      <c r="AF57" s="132">
        <f>sum('Transportation and Industrial G'!AD$31:AD$32)*10^9*'Assumptions (O&amp;G Upstream)'!AE$309/'Assumptions (O&amp;G Upstream)'!AE$319/10^9*'Inflation GDP Population'!$S$18/'Inflation GDP Population'!AD$18</f>
        <v>57.41730486</v>
      </c>
      <c r="AG57" s="132">
        <f>sum('Transportation and Industrial G'!AE$31:AE$32)*10^9*'Assumptions (O&amp;G Upstream)'!AF$309/'Assumptions (O&amp;G Upstream)'!AF$319/10^9*'Inflation GDP Population'!$S$18/'Inflation GDP Population'!AE$18</f>
        <v>58.12539642</v>
      </c>
      <c r="AH57" s="132">
        <f>sum('Transportation and Industrial G'!AF$31:AF$32)*10^9*'Assumptions (O&amp;G Upstream)'!AG$309/'Assumptions (O&amp;G Upstream)'!AG$319/10^9*'Inflation GDP Population'!$S$18/'Inflation GDP Population'!AF$18</f>
        <v>58.41559534</v>
      </c>
      <c r="AI57" s="132">
        <f>sum('Transportation and Industrial G'!AG$31:AG$32)*10^9*'Assumptions (O&amp;G Upstream)'!AH$309/'Assumptions (O&amp;G Upstream)'!AH$319/10^9*'Inflation GDP Population'!$S$18/'Inflation GDP Population'!AG$18</f>
        <v>58.9939503</v>
      </c>
      <c r="AJ57" s="132">
        <f>sum('Transportation and Industrial G'!AH$31:AH$32)*10^9*'Assumptions (O&amp;G Upstream)'!AI$309/'Assumptions (O&amp;G Upstream)'!AI$319/10^9*'Inflation GDP Population'!$S$18/'Inflation GDP Population'!AH$18</f>
        <v>59.07577846</v>
      </c>
      <c r="AK57" s="132">
        <f>sum('Transportation and Industrial G'!AI$31:AI$32)*10^9*'Assumptions (O&amp;G Upstream)'!AJ$309/'Assumptions (O&amp;G Upstream)'!AJ$319/10^9*'Inflation GDP Population'!$S$18/'Inflation GDP Population'!AI$18</f>
        <v>60.1520371</v>
      </c>
      <c r="AL57" s="132">
        <f>sum('Transportation and Industrial G'!AJ$31:AJ$32)*10^9*'Assumptions (O&amp;G Upstream)'!AK$309/'Assumptions (O&amp;G Upstream)'!AK$319/10^9*'Inflation GDP Population'!$S$18/'Inflation GDP Population'!AJ$18</f>
        <v>59.86617963</v>
      </c>
      <c r="AM57" s="132">
        <f>sum('Transportation and Industrial G'!AK$31:AK$32)*10^9*'Assumptions (O&amp;G Upstream)'!AL$309/'Assumptions (O&amp;G Upstream)'!AL$319/10^9*'Inflation GDP Population'!$S$18/'Inflation GDP Population'!AK$18</f>
        <v>60.1633416</v>
      </c>
      <c r="AN57" s="132">
        <f>sum('Transportation and Industrial G'!AL$31:AL$32)*10^9*'Assumptions (O&amp;G Upstream)'!AM$309/'Assumptions (O&amp;G Upstream)'!AM$319/10^9*'Inflation GDP Population'!$S$18/'Inflation GDP Population'!AL$18</f>
        <v>60.68469178</v>
      </c>
      <c r="AO57" s="132">
        <f>sum('Transportation and Industrial G'!AM$31:AM$32)*10^9*'Assumptions (O&amp;G Upstream)'!AN$309/'Assumptions (O&amp;G Upstream)'!AN$319/10^9*'Inflation GDP Population'!$S$18/'Inflation GDP Population'!AM$18</f>
        <v>59.78596636</v>
      </c>
      <c r="AP57" s="132">
        <f>sum('Transportation and Industrial G'!AN$31:AN$32)*10^9*'Assumptions (O&amp;G Upstream)'!AO$309/'Assumptions (O&amp;G Upstream)'!AO$319/10^9*'Inflation GDP Population'!$S$18/'Inflation GDP Population'!AN$18</f>
        <v>59.80870974</v>
      </c>
      <c r="AQ57" s="132">
        <f>sum('Transportation and Industrial G'!AO$31:AO$32)*10^9*'Assumptions (O&amp;G Upstream)'!AP$309/'Assumptions (O&amp;G Upstream)'!AP$319/10^9*'Inflation GDP Population'!$S$18/'Inflation GDP Population'!AO$18</f>
        <v>59.55700305</v>
      </c>
      <c r="AR57" s="132">
        <f>sum('Transportation and Industrial G'!AP$31:AP$32)*10^9*'Assumptions (O&amp;G Upstream)'!AQ$309/'Assumptions (O&amp;G Upstream)'!AQ$319/10^9*'Inflation GDP Population'!$S$18/'Inflation GDP Population'!AP$18</f>
        <v>59.71460504</v>
      </c>
      <c r="AS57" s="132">
        <f>sum('Transportation and Industrial G'!AQ$31:AQ$32)*10^9*'Assumptions (O&amp;G Upstream)'!AR$309/'Assumptions (O&amp;G Upstream)'!AR$319/10^9*'Inflation GDP Population'!$S$18/'Inflation GDP Population'!AQ$18</f>
        <v>59.35657751</v>
      </c>
      <c r="AT57" s="132">
        <f>sum('Transportation and Industrial G'!AR$31:AR$32)*10^9*'Assumptions (O&amp;G Upstream)'!AS$309/'Assumptions (O&amp;G Upstream)'!AS$319/10^9*'Inflation GDP Population'!$S$18/'Inflation GDP Population'!AR$18</f>
        <v>59.43136176</v>
      </c>
      <c r="AU57" s="132">
        <f>sum('Transportation and Industrial G'!AS$31:AS$32)*10^9*'Assumptions (O&amp;G Upstream)'!AT$309/'Assumptions (O&amp;G Upstream)'!AT$319/10^9*'Inflation GDP Population'!$S$18/'Inflation GDP Population'!AS$18</f>
        <v>58.88086695</v>
      </c>
      <c r="AV57" s="132">
        <f>sum('Transportation and Industrial G'!AT$31:AT$32)*10^9*'Assumptions (O&amp;G Upstream)'!AU$309/'Assumptions (O&amp;G Upstream)'!AU$319/10^9*'Inflation GDP Population'!$S$18/'Inflation GDP Population'!AT$18</f>
        <v>58.47936832</v>
      </c>
      <c r="AW57" s="132">
        <f>sum('Transportation and Industrial G'!AU$31:AU$32)*10^9*'Assumptions (O&amp;G Upstream)'!AV$309/'Assumptions (O&amp;G Upstream)'!AV$319/10^9*'Inflation GDP Population'!$S$18/'Inflation GDP Population'!AU$18</f>
        <v>58.07750314</v>
      </c>
      <c r="AX57" s="132">
        <f>sum('Transportation and Industrial G'!AV$31:AV$32)*10^9*'Assumptions (O&amp;G Upstream)'!AW$309/'Assumptions (O&amp;G Upstream)'!AW$319/10^9*'Inflation GDP Population'!$S$18/'Inflation GDP Population'!AV$18</f>
        <v>57.56037499</v>
      </c>
      <c r="AY57" s="132">
        <f>sum('Transportation and Industrial G'!AW$31:AW$32)*10^9*'Assumptions (O&amp;G Upstream)'!AX$309/'Assumptions (O&amp;G Upstream)'!AX$319/10^9*'Inflation GDP Population'!$S$18/'Inflation GDP Population'!AW$18</f>
        <v>57.01561023</v>
      </c>
      <c r="AZ57" s="132">
        <f>sum('Transportation and Industrial G'!AX$31:AX$32)*10^9*'Assumptions (O&amp;G Upstream)'!AY$309/'Assumptions (O&amp;G Upstream)'!AY$319/10^9*'Inflation GDP Population'!$S$18/'Inflation GDP Population'!AX$18</f>
        <v>56.47561649</v>
      </c>
      <c r="BA57" s="132">
        <f>sum('Transportation and Industrial G'!AY$31:AY$32)*10^9*'Assumptions (O&amp;G Upstream)'!AZ$309/'Assumptions (O&amp;G Upstream)'!AZ$319/10^9*'Inflation GDP Population'!$S$18/'Inflation GDP Population'!AY$18</f>
        <v>55.81122719</v>
      </c>
      <c r="BB57" s="132">
        <f>sum('Transportation and Industrial G'!AZ$31:AZ$32)*10^9*'Assumptions (O&amp;G Upstream)'!BA$309/'Assumptions (O&amp;G Upstream)'!BA$319/10^9*'Inflation GDP Population'!$S$18/'Inflation GDP Population'!AZ$18</f>
        <v>55.10287042</v>
      </c>
    </row>
    <row r="58" ht="15.75" customHeight="1">
      <c r="A58" s="119" t="s">
        <v>295</v>
      </c>
      <c r="B58" s="131" t="s">
        <v>296</v>
      </c>
      <c r="C58" s="120" t="s">
        <v>270</v>
      </c>
      <c r="D58" s="132">
        <f>sum('Transportation and Industrial G'!B$33)*10^9*'Assumptions (O&amp;G Upstream)'!C$309/'Assumptions (O&amp;G Upstream)'!C$319/10^9*'Inflation GDP Population'!$S$18/'Inflation GDP Population'!B$18</f>
        <v>2.797262606</v>
      </c>
      <c r="E58" s="132">
        <f>sum('Transportation and Industrial G'!C$33)*10^9*'Assumptions (O&amp;G Upstream)'!D$309/'Assumptions (O&amp;G Upstream)'!D$319/10^9*'Inflation GDP Population'!$S$18/'Inflation GDP Population'!C$18</f>
        <v>2.202968975</v>
      </c>
      <c r="F58" s="132">
        <f>sum('Transportation and Industrial G'!D$33)*10^9*'Assumptions (O&amp;G Upstream)'!E$309/'Assumptions (O&amp;G Upstream)'!E$319/10^9*'Inflation GDP Population'!$S$18/'Inflation GDP Population'!D$18</f>
        <v>2.084939165</v>
      </c>
      <c r="G58" s="132">
        <f>sum('Transportation and Industrial G'!E$33)*10^9*'Assumptions (O&amp;G Upstream)'!F$309/'Assumptions (O&amp;G Upstream)'!F$319/10^9*'Inflation GDP Population'!$S$18/'Inflation GDP Population'!E$18</f>
        <v>2.73349984</v>
      </c>
      <c r="H58" s="132">
        <f>sum('Transportation and Industrial G'!F$33)*10^9*'Assumptions (O&amp;G Upstream)'!G$309/'Assumptions (O&amp;G Upstream)'!G$319/10^9*'Inflation GDP Population'!$S$18/'Inflation GDP Population'!F$18</f>
        <v>3.465696345</v>
      </c>
      <c r="I58" s="132">
        <f>sum('Transportation and Industrial G'!G$33)*10^9*'Assumptions (O&amp;G Upstream)'!H$309/'Assumptions (O&amp;G Upstream)'!H$319/10^9*'Inflation GDP Population'!$S$18/'Inflation GDP Population'!G$18</f>
        <v>4.209956384</v>
      </c>
      <c r="J58" s="132">
        <f>sum('Transportation and Industrial G'!H$33)*10^9*'Assumptions (O&amp;G Upstream)'!I$309/'Assumptions (O&amp;G Upstream)'!I$319/10^9*'Inflation GDP Population'!$S$18/'Inflation GDP Population'!H$18</f>
        <v>4.005409017</v>
      </c>
      <c r="K58" s="132">
        <f>sum('Transportation and Industrial G'!I$33)*10^9*'Assumptions (O&amp;G Upstream)'!J$309/'Assumptions (O&amp;G Upstream)'!J$319/10^9*'Inflation GDP Population'!$S$18/'Inflation GDP Population'!I$18</f>
        <v>4.320914276</v>
      </c>
      <c r="L58" s="132">
        <f>sum('Transportation and Industrial G'!J$33)*10^9*'Assumptions (O&amp;G Upstream)'!K$309/'Assumptions (O&amp;G Upstream)'!K$319/10^9*'Inflation GDP Population'!$S$18/'Inflation GDP Population'!J$18</f>
        <v>6.865298565</v>
      </c>
      <c r="M58" s="132">
        <f>sum('Transportation and Industrial G'!K$33)*10^9*'Assumptions (O&amp;G Upstream)'!L$309/'Assumptions (O&amp;G Upstream)'!L$319/10^9*'Inflation GDP Population'!$S$18/'Inflation GDP Population'!K$18</f>
        <v>3.210838162</v>
      </c>
      <c r="N58" s="132">
        <f>sum('Transportation and Industrial G'!L$33)*10^9*'Assumptions (O&amp;G Upstream)'!M$309/'Assumptions (O&amp;G Upstream)'!M$319/10^9*'Inflation GDP Population'!$S$18/'Inflation GDP Population'!L$18</f>
        <v>4.082717283</v>
      </c>
      <c r="O58" s="132">
        <f>sum('Transportation and Industrial G'!M$33)*10^9*'Assumptions (O&amp;G Upstream)'!N$309/'Assumptions (O&amp;G Upstream)'!N$319/10^9*'Inflation GDP Population'!$S$18/'Inflation GDP Population'!M$18</f>
        <v>4.311402035</v>
      </c>
      <c r="P58" s="132">
        <f>sum('Transportation and Industrial G'!N$33)*10^9*'Assumptions (O&amp;G Upstream)'!O$309/'Assumptions (O&amp;G Upstream)'!O$319/10^9*'Inflation GDP Population'!$S$18/'Inflation GDP Population'!N$18</f>
        <v>3.459949676</v>
      </c>
      <c r="Q58" s="132">
        <f>sum('Transportation and Industrial G'!O$33)*10^9*'Assumptions (O&amp;G Upstream)'!P$309/'Assumptions (O&amp;G Upstream)'!P$319/10^9*'Inflation GDP Population'!$S$18/'Inflation GDP Population'!O$18</f>
        <v>3.970122787</v>
      </c>
      <c r="R58" s="132">
        <f>sum('Transportation and Industrial G'!P$33)*10^9*'Assumptions (O&amp;G Upstream)'!Q$309/'Assumptions (O&amp;G Upstream)'!Q$319/10^9*'Inflation GDP Population'!$S$18/'Inflation GDP Population'!P$18</f>
        <v>4.146711141</v>
      </c>
      <c r="S58" s="132">
        <f>sum('Transportation and Industrial G'!Q$33)*10^9*'Assumptions (O&amp;G Upstream)'!R$309/'Assumptions (O&amp;G Upstream)'!R$319/10^9*'Inflation GDP Population'!$S$18/'Inflation GDP Population'!Q$18</f>
        <v>2.086236957</v>
      </c>
      <c r="T58" s="132">
        <f>sum('Transportation and Industrial G'!R$33)*10^9*'Assumptions (O&amp;G Upstream)'!S$309/'Assumptions (O&amp;G Upstream)'!S$319/10^9*'Inflation GDP Population'!$S$18/'Inflation GDP Population'!R$18</f>
        <v>1.483439601</v>
      </c>
      <c r="U58" s="132">
        <f>sum('Transportation and Industrial G'!S$33)*10^9*'Assumptions (O&amp;G Upstream)'!T$309/'Assumptions (O&amp;G Upstream)'!T$319/10^9*'Inflation GDP Population'!$S$18/'Inflation GDP Population'!S$18</f>
        <v>1.658469965</v>
      </c>
      <c r="V58" s="132">
        <f>sum('Transportation and Industrial G'!T$33)*10^9*'Assumptions (O&amp;G Upstream)'!U$309/'Assumptions (O&amp;G Upstream)'!U$319/10^9*'Inflation GDP Population'!$S$18/'Inflation GDP Population'!T$18</f>
        <v>2.04665098</v>
      </c>
      <c r="W58" s="132">
        <f>sum('Transportation and Industrial G'!U$33)*10^9*'Assumptions (O&amp;G Upstream)'!V$309/'Assumptions (O&amp;G Upstream)'!V$319/10^9*'Inflation GDP Population'!$S$18/'Inflation GDP Population'!U$18</f>
        <v>2.126124846</v>
      </c>
      <c r="X58" s="132">
        <f>sum('Transportation and Industrial G'!V$33)*10^9*'Assumptions (O&amp;G Upstream)'!W$309/'Assumptions (O&amp;G Upstream)'!W$319/10^9*'Inflation GDP Population'!$S$18/'Inflation GDP Population'!V$18</f>
        <v>2.173132971</v>
      </c>
      <c r="Y58" s="132">
        <f>sum('Transportation and Industrial G'!W$33)*10^9*'Assumptions (O&amp;G Upstream)'!X$309/'Assumptions (O&amp;G Upstream)'!X$319/10^9*'Inflation GDP Population'!$S$18/'Inflation GDP Population'!W$18</f>
        <v>2.206916156</v>
      </c>
      <c r="Z58" s="132">
        <f>sum('Transportation and Industrial G'!X$33)*10^9*'Assumptions (O&amp;G Upstream)'!Y$309/'Assumptions (O&amp;G Upstream)'!Y$319/10^9*'Inflation GDP Population'!$S$18/'Inflation GDP Population'!X$18</f>
        <v>2.168748344</v>
      </c>
      <c r="AA58" s="132">
        <f>sum('Transportation and Industrial G'!Y$33)*10^9*'Assumptions (O&amp;G Upstream)'!Z$309/'Assumptions (O&amp;G Upstream)'!Z$319/10^9*'Inflation GDP Population'!$S$18/'Inflation GDP Population'!Y$18</f>
        <v>2.199095989</v>
      </c>
      <c r="AB58" s="132">
        <f>sum('Transportation and Industrial G'!Z$33)*10^9*'Assumptions (O&amp;G Upstream)'!AA$309/'Assumptions (O&amp;G Upstream)'!AA$319/10^9*'Inflation GDP Population'!$S$18/'Inflation GDP Population'!Z$18</f>
        <v>2.2723259</v>
      </c>
      <c r="AC58" s="132">
        <f>sum('Transportation and Industrial G'!AA$33)*10^9*'Assumptions (O&amp;G Upstream)'!AB$309/'Assumptions (O&amp;G Upstream)'!AB$319/10^9*'Inflation GDP Population'!$S$18/'Inflation GDP Population'!AA$18</f>
        <v>2.329972894</v>
      </c>
      <c r="AD58" s="132">
        <f>sum('Transportation and Industrial G'!AB$33)*10^9*'Assumptions (O&amp;G Upstream)'!AC$309/'Assumptions (O&amp;G Upstream)'!AC$319/10^9*'Inflation GDP Population'!$S$18/'Inflation GDP Population'!AB$18</f>
        <v>2.367945065</v>
      </c>
      <c r="AE58" s="132">
        <f>sum('Transportation and Industrial G'!AC$33)*10^9*'Assumptions (O&amp;G Upstream)'!AD$309/'Assumptions (O&amp;G Upstream)'!AD$319/10^9*'Inflation GDP Population'!$S$18/'Inflation GDP Population'!AC$18</f>
        <v>2.409500569</v>
      </c>
      <c r="AF58" s="132">
        <f>sum('Transportation and Industrial G'!AD$33)*10^9*'Assumptions (O&amp;G Upstream)'!AE$309/'Assumptions (O&amp;G Upstream)'!AE$319/10^9*'Inflation GDP Population'!$S$18/'Inflation GDP Population'!AD$18</f>
        <v>2.431768006</v>
      </c>
      <c r="AG58" s="132">
        <f>sum('Transportation and Industrial G'!AE$33)*10^9*'Assumptions (O&amp;G Upstream)'!AF$309/'Assumptions (O&amp;G Upstream)'!AF$319/10^9*'Inflation GDP Population'!$S$18/'Inflation GDP Population'!AE$18</f>
        <v>2.457789251</v>
      </c>
      <c r="AH58" s="132">
        <f>sum('Transportation and Industrial G'!AF$33)*10^9*'Assumptions (O&amp;G Upstream)'!AG$309/'Assumptions (O&amp;G Upstream)'!AG$319/10^9*'Inflation GDP Population'!$S$18/'Inflation GDP Population'!AF$18</f>
        <v>2.465967201</v>
      </c>
      <c r="AI58" s="132">
        <f>sum('Transportation and Industrial G'!AG$33)*10^9*'Assumptions (O&amp;G Upstream)'!AH$309/'Assumptions (O&amp;G Upstream)'!AH$319/10^9*'Inflation GDP Population'!$S$18/'Inflation GDP Population'!AG$18</f>
        <v>2.486138438</v>
      </c>
      <c r="AJ58" s="132">
        <f>sum('Transportation and Industrial G'!AH$33)*10^9*'Assumptions (O&amp;G Upstream)'!AI$309/'Assumptions (O&amp;G Upstream)'!AI$319/10^9*'Inflation GDP Population'!$S$18/'Inflation GDP Population'!AH$18</f>
        <v>2.485222673</v>
      </c>
      <c r="AK58" s="132">
        <f>sum('Transportation and Industrial G'!AI$33)*10^9*'Assumptions (O&amp;G Upstream)'!AJ$309/'Assumptions (O&amp;G Upstream)'!AJ$319/10^9*'Inflation GDP Population'!$S$18/'Inflation GDP Population'!AI$18</f>
        <v>2.525933799</v>
      </c>
      <c r="AL58" s="132">
        <f>sum('Transportation and Industrial G'!AJ$33)*10^9*'Assumptions (O&amp;G Upstream)'!AK$309/'Assumptions (O&amp;G Upstream)'!AK$319/10^9*'Inflation GDP Population'!$S$18/'Inflation GDP Population'!AJ$18</f>
        <v>2.509260188</v>
      </c>
      <c r="AM58" s="132">
        <f>sum('Transportation and Industrial G'!AK$33)*10^9*'Assumptions (O&amp;G Upstream)'!AL$309/'Assumptions (O&amp;G Upstream)'!AL$319/10^9*'Inflation GDP Population'!$S$18/'Inflation GDP Population'!AK$18</f>
        <v>2.516890577</v>
      </c>
      <c r="AN58" s="132">
        <f>sum('Transportation and Industrial G'!AL$33)*10^9*'Assumptions (O&amp;G Upstream)'!AM$309/'Assumptions (O&amp;G Upstream)'!AM$319/10^9*'Inflation GDP Population'!$S$18/'Inflation GDP Population'!AL$18</f>
        <v>2.53369515</v>
      </c>
      <c r="AO58" s="132">
        <f>sum('Transportation and Industrial G'!AM$33)*10^9*'Assumptions (O&amp;G Upstream)'!AN$309/'Assumptions (O&amp;G Upstream)'!AN$319/10^9*'Inflation GDP Population'!$S$18/'Inflation GDP Population'!AM$18</f>
        <v>2.491097323</v>
      </c>
      <c r="AP58" s="132">
        <f>sum('Transportation and Industrial G'!AN$33)*10^9*'Assumptions (O&amp;G Upstream)'!AO$309/'Assumptions (O&amp;G Upstream)'!AO$319/10^9*'Inflation GDP Population'!$S$18/'Inflation GDP Population'!AN$18</f>
        <v>2.48681945</v>
      </c>
      <c r="AQ58" s="132">
        <f>sum('Transportation and Industrial G'!AO$33)*10^9*'Assumptions (O&amp;G Upstream)'!AP$309/'Assumptions (O&amp;G Upstream)'!AP$319/10^9*'Inflation GDP Population'!$S$18/'Inflation GDP Population'!AO$18</f>
        <v>2.470994886</v>
      </c>
      <c r="AR58" s="132">
        <f>sum('Transportation and Industrial G'!AP$33)*10^9*'Assumptions (O&amp;G Upstream)'!AQ$309/'Assumptions (O&amp;G Upstream)'!AQ$319/10^9*'Inflation GDP Population'!$S$18/'Inflation GDP Population'!AP$18</f>
        <v>2.471998174</v>
      </c>
      <c r="AS58" s="132">
        <f>sum('Transportation and Industrial G'!AQ$33)*10^9*'Assumptions (O&amp;G Upstream)'!AR$309/'Assumptions (O&amp;G Upstream)'!AR$319/10^9*'Inflation GDP Population'!$S$18/'Inflation GDP Population'!AQ$18</f>
        <v>2.451505448</v>
      </c>
      <c r="AT58" s="132">
        <f>sum('Transportation and Industrial G'!AR$33)*10^9*'Assumptions (O&amp;G Upstream)'!AS$309/'Assumptions (O&amp;G Upstream)'!AS$319/10^9*'Inflation GDP Population'!$S$18/'Inflation GDP Population'!AR$18</f>
        <v>2.448738204</v>
      </c>
      <c r="AU58" s="132">
        <f>sum('Transportation and Industrial G'!AS$33)*10^9*'Assumptions (O&amp;G Upstream)'!AT$309/'Assumptions (O&amp;G Upstream)'!AT$319/10^9*'Inflation GDP Population'!$S$18/'Inflation GDP Population'!AS$18</f>
        <v>2.420070591</v>
      </c>
      <c r="AV58" s="132">
        <f>sum('Transportation and Industrial G'!AT$33)*10^9*'Assumptions (O&amp;G Upstream)'!AU$309/'Assumptions (O&amp;G Upstream)'!AU$319/10^9*'Inflation GDP Population'!$S$18/'Inflation GDP Population'!AT$18</f>
        <v>2.397432091</v>
      </c>
      <c r="AW58" s="132">
        <f>sum('Transportation and Industrial G'!AU$33)*10^9*'Assumptions (O&amp;G Upstream)'!AV$309/'Assumptions (O&amp;G Upstream)'!AV$319/10^9*'Inflation GDP Population'!$S$18/'Inflation GDP Population'!AU$18</f>
        <v>2.374663257</v>
      </c>
      <c r="AX58" s="132">
        <f>sum('Transportation and Industrial G'!AV$33)*10^9*'Assumptions (O&amp;G Upstream)'!AW$309/'Assumptions (O&amp;G Upstream)'!AW$319/10^9*'Inflation GDP Population'!$S$18/'Inflation GDP Population'!AV$18</f>
        <v>2.34707345</v>
      </c>
      <c r="AY58" s="132">
        <f>sum('Transportation and Industrial G'!AW$33)*10^9*'Assumptions (O&amp;G Upstream)'!AX$309/'Assumptions (O&amp;G Upstream)'!AX$319/10^9*'Inflation GDP Population'!$S$18/'Inflation GDP Population'!AW$18</f>
        <v>2.318259451</v>
      </c>
      <c r="AZ58" s="132">
        <f>sum('Transportation and Industrial G'!AX$33)*10^9*'Assumptions (O&amp;G Upstream)'!AY$309/'Assumptions (O&amp;G Upstream)'!AY$319/10^9*'Inflation GDP Population'!$S$18/'Inflation GDP Population'!AX$18</f>
        <v>2.289539813</v>
      </c>
      <c r="BA58" s="132">
        <f>sum('Transportation and Industrial G'!AY$33)*10^9*'Assumptions (O&amp;G Upstream)'!AZ$309/'Assumptions (O&amp;G Upstream)'!AZ$319/10^9*'Inflation GDP Population'!$S$18/'Inflation GDP Population'!AY$18</f>
        <v>2.25568711</v>
      </c>
      <c r="BB58" s="132">
        <f>sum('Transportation and Industrial G'!AZ$33)*10^9*'Assumptions (O&amp;G Upstream)'!BA$309/'Assumptions (O&amp;G Upstream)'!BA$319/10^9*'Inflation GDP Population'!$S$18/'Inflation GDP Population'!AZ$18</f>
        <v>2.219983894</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5.844485039</v>
      </c>
      <c r="E59" s="132">
        <f>sum('Assumptions (NG non-electricity'!C$7)*10^15*'Assumptions (O&amp;G Upstream)'!D$312/'Assumptions (O&amp;G Upstream)'!D$320/10^9/10^3*'Inflation GDP Population'!$S$18/'Inflation GDP Population'!C$18</f>
        <v>4.601727307</v>
      </c>
      <c r="F59" s="132">
        <f>sum('Assumptions (NG non-electricity'!D$7)*10^15*'Assumptions (O&amp;G Upstream)'!E$312/'Assumptions (O&amp;G Upstream)'!E$320/10^9/10^3*'Inflation GDP Population'!$S$18/'Inflation GDP Population'!D$18</f>
        <v>4.031892152</v>
      </c>
      <c r="G59" s="132">
        <f>sum('Assumptions (NG non-electricity'!E$7)*10^15*'Assumptions (O&amp;G Upstream)'!F$312/'Assumptions (O&amp;G Upstream)'!F$320/10^9/10^3*'Inflation GDP Population'!$S$18/'Inflation GDP Population'!E$18</f>
        <v>5.992868237</v>
      </c>
      <c r="H59" s="132">
        <f>sum('Assumptions (NG non-electricity'!F$7)*10^15*'Assumptions (O&amp;G Upstream)'!G$312/'Assumptions (O&amp;G Upstream)'!G$320/10^9/10^3*'Inflation GDP Population'!$S$18/'Inflation GDP Population'!F$18</f>
        <v>6.520625739</v>
      </c>
      <c r="I59" s="132">
        <f>sum('Assumptions (NG non-electricity'!G$7)*10^15*'Assumptions (O&amp;G Upstream)'!H$312/'Assumptions (O&amp;G Upstream)'!H$320/10^9/10^3*'Inflation GDP Population'!$S$18/'Inflation GDP Population'!G$18</f>
        <v>9.02023233</v>
      </c>
      <c r="J59" s="132">
        <f>sum('Assumptions (NG non-electricity'!H$7)*10^15*'Assumptions (O&amp;G Upstream)'!I$312/'Assumptions (O&amp;G Upstream)'!I$320/10^9/10^3*'Inflation GDP Population'!$S$18/'Inflation GDP Population'!H$18</f>
        <v>6.645757585</v>
      </c>
      <c r="K59" s="132">
        <f>sum('Assumptions (NG non-electricity'!I$7)*10^15*'Assumptions (O&amp;G Upstream)'!J$312/'Assumptions (O&amp;G Upstream)'!J$320/10^9/10^3*'Inflation GDP Population'!$S$18/'Inflation GDP Population'!I$18</f>
        <v>6.732891874</v>
      </c>
      <c r="L59" s="132">
        <f>sum('Assumptions (NG non-electricity'!J$7)*10^15*'Assumptions (O&amp;G Upstream)'!K$312/'Assumptions (O&amp;G Upstream)'!K$320/10^9/10^3*'Inflation GDP Population'!$S$18/'Inflation GDP Population'!J$18</f>
        <v>8.108654541</v>
      </c>
      <c r="M59" s="132">
        <f>sum('Assumptions (NG non-electricity'!K$7)*10^15*'Assumptions (O&amp;G Upstream)'!L$312/'Assumptions (O&amp;G Upstream)'!L$320/10^9/10^3*'Inflation GDP Population'!$S$18/'Inflation GDP Population'!K$18</f>
        <v>3.209863734</v>
      </c>
      <c r="N59" s="132">
        <f>sum('Assumptions (NG non-electricity'!L$7)*10^15*'Assumptions (O&amp;G Upstream)'!M$312/'Assumptions (O&amp;G Upstream)'!M$320/10^9/10^3*'Inflation GDP Population'!$S$18/'Inflation GDP Population'!L$18</f>
        <v>3.896441627</v>
      </c>
      <c r="O59" s="132">
        <f>sum('Assumptions (NG non-electricity'!M$7)*10^15*'Assumptions (O&amp;G Upstream)'!N$312/'Assumptions (O&amp;G Upstream)'!N$320/10^9/10^3*'Inflation GDP Population'!$S$18/'Inflation GDP Population'!M$18</f>
        <v>3.703899783</v>
      </c>
      <c r="P59" s="132">
        <f>sum('Assumptions (NG non-electricity'!N$7)*10^15*'Assumptions (O&amp;G Upstream)'!O$312/'Assumptions (O&amp;G Upstream)'!O$320/10^9/10^3*'Inflation GDP Population'!$S$18/'Inflation GDP Population'!N$18</f>
        <v>2.68144049</v>
      </c>
      <c r="Q59" s="132">
        <f>sum('Assumptions (NG non-electricity'!O$7)*10^15*'Assumptions (O&amp;G Upstream)'!P$312/'Assumptions (O&amp;G Upstream)'!P$320/10^9/10^3*'Inflation GDP Population'!$S$18/'Inflation GDP Population'!O$18</f>
        <v>3.947482224</v>
      </c>
      <c r="R59" s="132">
        <f>sum('Assumptions (NG non-electricity'!P$7)*10^15*'Assumptions (O&amp;G Upstream)'!Q$312/'Assumptions (O&amp;G Upstream)'!Q$320/10^9/10^3*'Inflation GDP Population'!$S$18/'Inflation GDP Population'!P$18</f>
        <v>5.110197545</v>
      </c>
      <c r="S59" s="132">
        <f>sum('Assumptions (NG non-electricity'!Q$7)*10^15*'Assumptions (O&amp;G Upstream)'!R$312/'Assumptions (O&amp;G Upstream)'!R$320/10^9/10^3*'Inflation GDP Population'!$S$18/'Inflation GDP Population'!Q$18</f>
        <v>2.95560542</v>
      </c>
      <c r="T59" s="132">
        <f>sum('Assumptions (NG non-electricity'!R$7)*10^15*'Assumptions (O&amp;G Upstream)'!S$312/'Assumptions (O&amp;G Upstream)'!S$320/10^9/10^3*'Inflation GDP Population'!$S$18/'Inflation GDP Population'!R$18</f>
        <v>2.89894779</v>
      </c>
      <c r="U59" s="132">
        <f>sum('Assumptions (NG non-electricity'!S$7)*10^15*'Assumptions (O&amp;G Upstream)'!T$312/'Assumptions (O&amp;G Upstream)'!T$320/10^9/10^3*'Inflation GDP Population'!$S$18/'Inflation GDP Population'!S$18</f>
        <v>3.485012394</v>
      </c>
      <c r="V59" s="132">
        <f>sum('Assumptions (NG non-electricity'!T$7)*10^15*'Assumptions (O&amp;G Upstream)'!U$312/'Assumptions (O&amp;G Upstream)'!U$320/10^9/10^3*'Inflation GDP Population'!$S$18/'Inflation GDP Population'!T$18</f>
        <v>3.666586615</v>
      </c>
      <c r="W59" s="132">
        <f>sum('Assumptions (NG non-electricity'!U$7)*10^15*'Assumptions (O&amp;G Upstream)'!V$312/'Assumptions (O&amp;G Upstream)'!V$320/10^9/10^3*'Inflation GDP Population'!$S$18/'Inflation GDP Population'!U$18</f>
        <v>3.571818594</v>
      </c>
      <c r="X59" s="132">
        <f>sum('Assumptions (NG non-electricity'!V$7)*10^15*'Assumptions (O&amp;G Upstream)'!W$312/'Assumptions (O&amp;G Upstream)'!W$320/10^9/10^3*'Inflation GDP Population'!$S$18/'Inflation GDP Population'!V$18</f>
        <v>3.727662399</v>
      </c>
      <c r="Y59" s="132">
        <f>sum('Assumptions (NG non-electricity'!W$7)*10^15*'Assumptions (O&amp;G Upstream)'!X$312/'Assumptions (O&amp;G Upstream)'!X$320/10^9/10^3*'Inflation GDP Population'!$S$18/'Inflation GDP Population'!W$18</f>
        <v>3.709048258</v>
      </c>
      <c r="Z59" s="132">
        <f>sum('Assumptions (NG non-electricity'!X$7)*10^15*'Assumptions (O&amp;G Upstream)'!Y$312/'Assumptions (O&amp;G Upstream)'!Y$320/10^9/10^3*'Inflation GDP Population'!$S$18/'Inflation GDP Population'!X$18</f>
        <v>3.792000127</v>
      </c>
      <c r="AA59" s="132">
        <f>sum('Assumptions (NG non-electricity'!Y$7)*10^15*'Assumptions (O&amp;G Upstream)'!Z$312/'Assumptions (O&amp;G Upstream)'!Z$320/10^9/10^3*'Inflation GDP Population'!$S$18/'Inflation GDP Population'!Y$18</f>
        <v>4.033923855</v>
      </c>
      <c r="AB59" s="132">
        <f>sum('Assumptions (NG non-electricity'!Z$7)*10^15*'Assumptions (O&amp;G Upstream)'!AA$312/'Assumptions (O&amp;G Upstream)'!AA$320/10^9/10^3*'Inflation GDP Population'!$S$18/'Inflation GDP Population'!Z$18</f>
        <v>4.341006504</v>
      </c>
      <c r="AC59" s="132">
        <f>sum('Assumptions (NG non-electricity'!AA$7)*10^15*'Assumptions (O&amp;G Upstream)'!AB$312/'Assumptions (O&amp;G Upstream)'!AB$320/10^9/10^3*'Inflation GDP Population'!$S$18/'Inflation GDP Population'!AA$18</f>
        <v>4.725462497</v>
      </c>
      <c r="AD59" s="132">
        <f>sum('Assumptions (NG non-electricity'!AB$7)*10^15*'Assumptions (O&amp;G Upstream)'!AC$312/'Assumptions (O&amp;G Upstream)'!AC$320/10^9/10^3*'Inflation GDP Population'!$S$18/'Inflation GDP Population'!AB$18</f>
        <v>4.907394122</v>
      </c>
      <c r="AE59" s="132">
        <f>sum('Assumptions (NG non-electricity'!AC$7)*10^15*'Assumptions (O&amp;G Upstream)'!AD$312/'Assumptions (O&amp;G Upstream)'!AD$320/10^9/10^3*'Inflation GDP Population'!$S$18/'Inflation GDP Population'!AC$18</f>
        <v>5.026643976</v>
      </c>
      <c r="AF59" s="132">
        <f>sum('Assumptions (NG non-electricity'!AD$7)*10^15*'Assumptions (O&amp;G Upstream)'!AE$312/'Assumptions (O&amp;G Upstream)'!AE$320/10^9/10^3*'Inflation GDP Population'!$S$18/'Inflation GDP Population'!AD$18</f>
        <v>5.224084453</v>
      </c>
      <c r="AG59" s="132">
        <f>sum('Assumptions (NG non-electricity'!AE$7)*10^15*'Assumptions (O&amp;G Upstream)'!AF$312/'Assumptions (O&amp;G Upstream)'!AF$320/10^9/10^3*'Inflation GDP Population'!$S$18/'Inflation GDP Population'!AE$18</f>
        <v>5.335762319</v>
      </c>
      <c r="AH59" s="132">
        <f>sum('Assumptions (NG non-electricity'!AF$7)*10^15*'Assumptions (O&amp;G Upstream)'!AG$312/'Assumptions (O&amp;G Upstream)'!AG$320/10^9/10^3*'Inflation GDP Population'!$S$18/'Inflation GDP Population'!AF$18</f>
        <v>5.474554666</v>
      </c>
      <c r="AI59" s="132">
        <f>sum('Assumptions (NG non-electricity'!AG$7)*10^15*'Assumptions (O&amp;G Upstream)'!AH$312/'Assumptions (O&amp;G Upstream)'!AH$320/10^9/10^3*'Inflation GDP Population'!$S$18/'Inflation GDP Population'!AG$18</f>
        <v>5.538241103</v>
      </c>
      <c r="AJ59" s="132">
        <f>sum('Assumptions (NG non-electricity'!AH$7)*10^15*'Assumptions (O&amp;G Upstream)'!AI$312/'Assumptions (O&amp;G Upstream)'!AI$320/10^9/10^3*'Inflation GDP Population'!$S$18/'Inflation GDP Population'!AH$18</f>
        <v>5.824728001</v>
      </c>
      <c r="AK59" s="132">
        <f>sum('Assumptions (NG non-electricity'!AI$7)*10^15*'Assumptions (O&amp;G Upstream)'!AJ$312/'Assumptions (O&amp;G Upstream)'!AJ$320/10^9/10^3*'Inflation GDP Population'!$S$18/'Inflation GDP Population'!AI$18</f>
        <v>6.004900934</v>
      </c>
      <c r="AL59" s="132">
        <f>sum('Assumptions (NG non-electricity'!AJ$7)*10^15*'Assumptions (O&amp;G Upstream)'!AK$312/'Assumptions (O&amp;G Upstream)'!AK$320/10^9/10^3*'Inflation GDP Population'!$S$18/'Inflation GDP Population'!AJ$18</f>
        <v>6.163470078</v>
      </c>
      <c r="AM59" s="132">
        <f>sum('Assumptions (NG non-electricity'!AK$7)*10^15*'Assumptions (O&amp;G Upstream)'!AL$312/'Assumptions (O&amp;G Upstream)'!AL$320/10^9/10^3*'Inflation GDP Population'!$S$18/'Inflation GDP Population'!AK$18</f>
        <v>6.323789824</v>
      </c>
      <c r="AN59" s="132">
        <f>sum('Assumptions (NG non-electricity'!AL$7)*10^15*'Assumptions (O&amp;G Upstream)'!AM$312/'Assumptions (O&amp;G Upstream)'!AM$320/10^9/10^3*'Inflation GDP Population'!$S$18/'Inflation GDP Population'!AL$18</f>
        <v>6.544369277</v>
      </c>
      <c r="AO59" s="132">
        <f>sum('Assumptions (NG non-electricity'!AM$7)*10^15*'Assumptions (O&amp;G Upstream)'!AN$312/'Assumptions (O&amp;G Upstream)'!AN$320/10^9/10^3*'Inflation GDP Population'!$S$18/'Inflation GDP Population'!AM$18</f>
        <v>6.67755267</v>
      </c>
      <c r="AP59" s="132">
        <f>sum('Assumptions (NG non-electricity'!AN$7)*10^15*'Assumptions (O&amp;G Upstream)'!AO$312/'Assumptions (O&amp;G Upstream)'!AO$320/10^9/10^3*'Inflation GDP Population'!$S$18/'Inflation GDP Population'!AN$18</f>
        <v>6.795764267</v>
      </c>
      <c r="AQ59" s="132">
        <f>sum('Assumptions (NG non-electricity'!AO$7)*10^15*'Assumptions (O&amp;G Upstream)'!AP$312/'Assumptions (O&amp;G Upstream)'!AP$320/10^9/10^3*'Inflation GDP Population'!$S$18/'Inflation GDP Population'!AO$18</f>
        <v>6.934929606</v>
      </c>
      <c r="AR59" s="132">
        <f>sum('Assumptions (NG non-electricity'!AP$7)*10^15*'Assumptions (O&amp;G Upstream)'!AQ$312/'Assumptions (O&amp;G Upstream)'!AQ$320/10^9/10^3*'Inflation GDP Population'!$S$18/'Inflation GDP Population'!AP$18</f>
        <v>7.140487294</v>
      </c>
      <c r="AS59" s="132">
        <f>sum('Assumptions (NG non-electricity'!AQ$7)*10^15*'Assumptions (O&amp;G Upstream)'!AR$312/'Assumptions (O&amp;G Upstream)'!AR$320/10^9/10^3*'Inflation GDP Population'!$S$18/'Inflation GDP Population'!AQ$18</f>
        <v>7.227660611</v>
      </c>
      <c r="AT59" s="132">
        <f>sum('Assumptions (NG non-electricity'!AR$7)*10^15*'Assumptions (O&amp;G Upstream)'!AS$312/'Assumptions (O&amp;G Upstream)'!AS$320/10^9/10^3*'Inflation GDP Population'!$S$18/'Inflation GDP Population'!AR$18</f>
        <v>7.410179664</v>
      </c>
      <c r="AU59" s="132">
        <f>sum('Assumptions (NG non-electricity'!AS$7)*10^15*'Assumptions (O&amp;G Upstream)'!AT$312/'Assumptions (O&amp;G Upstream)'!AT$320/10^9/10^3*'Inflation GDP Population'!$S$18/'Inflation GDP Population'!AS$18</f>
        <v>7.631142152</v>
      </c>
      <c r="AV59" s="132">
        <f>sum('Assumptions (NG non-electricity'!AT$7)*10^15*'Assumptions (O&amp;G Upstream)'!AU$312/'Assumptions (O&amp;G Upstream)'!AU$320/10^9/10^3*'Inflation GDP Population'!$S$18/'Inflation GDP Population'!AT$18</f>
        <v>7.8912093</v>
      </c>
      <c r="AW59" s="132">
        <f>sum('Assumptions (NG non-electricity'!AU$7)*10^15*'Assumptions (O&amp;G Upstream)'!AV$312/'Assumptions (O&amp;G Upstream)'!AV$320/10^9/10^3*'Inflation GDP Population'!$S$18/'Inflation GDP Population'!AU$18</f>
        <v>8.145452794</v>
      </c>
      <c r="AX59" s="132">
        <f>sum('Assumptions (NG non-electricity'!AV$7)*10^15*'Assumptions (O&amp;G Upstream)'!AW$312/'Assumptions (O&amp;G Upstream)'!AW$320/10^9/10^3*'Inflation GDP Population'!$S$18/'Inflation GDP Population'!AV$18</f>
        <v>8.364840413</v>
      </c>
      <c r="AY59" s="132">
        <f>sum('Assumptions (NG non-electricity'!AW$7)*10^15*'Assumptions (O&amp;G Upstream)'!AX$312/'Assumptions (O&amp;G Upstream)'!AX$320/10^9/10^3*'Inflation GDP Population'!$S$18/'Inflation GDP Population'!AW$18</f>
        <v>8.622605113</v>
      </c>
      <c r="AZ59" s="132">
        <f>sum('Assumptions (NG non-electricity'!AX$7)*10^15*'Assumptions (O&amp;G Upstream)'!AY$312/'Assumptions (O&amp;G Upstream)'!AY$320/10^9/10^3*'Inflation GDP Population'!$S$18/'Inflation GDP Population'!AX$18</f>
        <v>8.99979212</v>
      </c>
      <c r="BA59" s="132">
        <f>sum('Assumptions (NG non-electricity'!AY$7)*10^15*'Assumptions (O&amp;G Upstream)'!AZ$312/'Assumptions (O&amp;G Upstream)'!AZ$320/10^9/10^3*'Inflation GDP Population'!$S$18/'Inflation GDP Population'!AY$18</f>
        <v>9.327388791</v>
      </c>
      <c r="BB59" s="132">
        <f>sum('Assumptions (NG non-electricity'!AZ$7)*10^15*'Assumptions (O&amp;G Upstream)'!BA$312/'Assumptions (O&amp;G Upstream)'!BA$320/10^9/10^3*'Inflation GDP Population'!$S$18/'Inflation GDP Population'!AZ$18</f>
        <v>9.634835165</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4.166484897</v>
      </c>
      <c r="E60" s="132">
        <f>sum('Assumptions (NG non-electricity'!C$3)*10^15*'Assumptions (O&amp;G Upstream)'!D$312/'Assumptions (O&amp;G Upstream)'!D$320/10^9/10^3*'Inflation GDP Population'!$S$18/'Inflation GDP Population'!C$18</f>
        <v>3.504557105</v>
      </c>
      <c r="F60" s="132">
        <f>sum('Assumptions (NG non-electricity'!D$3)*10^15*'Assumptions (O&amp;G Upstream)'!E$312/'Assumptions (O&amp;G Upstream)'!E$320/10^9/10^3*'Inflation GDP Population'!$S$18/'Inflation GDP Population'!D$18</f>
        <v>3.002940162</v>
      </c>
      <c r="G60" s="132">
        <f>sum('Assumptions (NG non-electricity'!E$3)*10^15*'Assumptions (O&amp;G Upstream)'!F$312/'Assumptions (O&amp;G Upstream)'!F$320/10^9/10^3*'Inflation GDP Population'!$S$18/'Inflation GDP Population'!E$18</f>
        <v>5.150829902</v>
      </c>
      <c r="H60" s="132">
        <f>sum('Assumptions (NG non-electricity'!F$3)*10^15*'Assumptions (O&amp;G Upstream)'!G$312/'Assumptions (O&amp;G Upstream)'!G$320/10^9/10^3*'Inflation GDP Population'!$S$18/'Inflation GDP Population'!F$18</f>
        <v>5.345646421</v>
      </c>
      <c r="I60" s="132">
        <f>sum('Assumptions (NG non-electricity'!G$3)*10^15*'Assumptions (O&amp;G Upstream)'!H$312/'Assumptions (O&amp;G Upstream)'!H$320/10^9/10^3*'Inflation GDP Population'!$S$18/'Inflation GDP Population'!G$18</f>
        <v>7.662969258</v>
      </c>
      <c r="J60" s="132">
        <f>sum('Assumptions (NG non-electricity'!H$3)*10^15*'Assumptions (O&amp;G Upstream)'!I$312/'Assumptions (O&amp;G Upstream)'!I$320/10^9/10^3*'Inflation GDP Population'!$S$18/'Inflation GDP Population'!H$18</f>
        <v>5.183986306</v>
      </c>
      <c r="K60" s="132">
        <f>sum('Assumptions (NG non-electricity'!I$3)*10^15*'Assumptions (O&amp;G Upstream)'!J$312/'Assumptions (O&amp;G Upstream)'!J$320/10^9/10^3*'Inflation GDP Population'!$S$18/'Inflation GDP Population'!I$18</f>
        <v>5.723476599</v>
      </c>
      <c r="L60" s="132">
        <f>sum('Assumptions (NG non-electricity'!J$3)*10^15*'Assumptions (O&amp;G Upstream)'!K$312/'Assumptions (O&amp;G Upstream)'!K$320/10^9/10^3*'Inflation GDP Population'!$S$18/'Inflation GDP Population'!J$18</f>
        <v>7.243250725</v>
      </c>
      <c r="M60" s="132">
        <f>sum('Assumptions (NG non-electricity'!K$3)*10^15*'Assumptions (O&amp;G Upstream)'!L$312/'Assumptions (O&amp;G Upstream)'!L$320/10^9/10^3*'Inflation GDP Population'!$S$18/'Inflation GDP Population'!K$18</f>
        <v>3.219964764</v>
      </c>
      <c r="N60" s="132">
        <f>sum('Assumptions (NG non-electricity'!L$3)*10^15*'Assumptions (O&amp;G Upstream)'!M$312/'Assumptions (O&amp;G Upstream)'!M$320/10^9/10^3*'Inflation GDP Population'!$S$18/'Inflation GDP Population'!L$18</f>
        <v>3.501895279</v>
      </c>
      <c r="O60" s="132">
        <f>sum('Assumptions (NG non-electricity'!M$3)*10^15*'Assumptions (O&amp;G Upstream)'!N$312/'Assumptions (O&amp;G Upstream)'!N$320/10^9/10^3*'Inflation GDP Population'!$S$18/'Inflation GDP Population'!M$18</f>
        <v>3.160251859</v>
      </c>
      <c r="P60" s="132">
        <f>sum('Assumptions (NG non-electricity'!N$3)*10^15*'Assumptions (O&amp;G Upstream)'!O$312/'Assumptions (O&amp;G Upstream)'!O$320/10^9/10^3*'Inflation GDP Population'!$S$18/'Inflation GDP Population'!N$18</f>
        <v>1.950129854</v>
      </c>
      <c r="Q60" s="132">
        <f>sum('Assumptions (NG non-electricity'!O$3)*10^15*'Assumptions (O&amp;G Upstream)'!P$312/'Assumptions (O&amp;G Upstream)'!P$320/10^9/10^3*'Inflation GDP Population'!$S$18/'Inflation GDP Population'!O$18</f>
        <v>2.885051777</v>
      </c>
      <c r="R60" s="132">
        <f>sum('Assumptions (NG non-electricity'!P$3)*10^15*'Assumptions (O&amp;G Upstream)'!Q$312/'Assumptions (O&amp;G Upstream)'!Q$320/10^9/10^3*'Inflation GDP Population'!$S$18/'Inflation GDP Population'!P$18</f>
        <v>3.637566787</v>
      </c>
      <c r="S60" s="132">
        <f>sum('Assumptions (NG non-electricity'!Q$3)*10^15*'Assumptions (O&amp;G Upstream)'!R$312/'Assumptions (O&amp;G Upstream)'!R$320/10^9/10^3*'Inflation GDP Population'!$S$18/'Inflation GDP Population'!Q$18</f>
        <v>1.942768825</v>
      </c>
      <c r="T60" s="132">
        <f>sum('Assumptions (NG non-electricity'!R$3)*10^15*'Assumptions (O&amp;G Upstream)'!S$312/'Assumptions (O&amp;G Upstream)'!S$320/10^9/10^3*'Inflation GDP Population'!$S$18/'Inflation GDP Population'!R$18</f>
        <v>1.748719999</v>
      </c>
      <c r="U60" s="132">
        <f>sum('Assumptions (NG non-electricity'!S$3)*10^15*'Assumptions (O&amp;G Upstream)'!T$312/'Assumptions (O&amp;G Upstream)'!T$320/10^9/10^3*'Inflation GDP Population'!$S$18/'Inflation GDP Population'!S$18</f>
        <v>2.056912201</v>
      </c>
      <c r="V60" s="132">
        <f>sum('Assumptions (NG non-electricity'!T$3)*10^15*'Assumptions (O&amp;G Upstream)'!U$312/'Assumptions (O&amp;G Upstream)'!U$320/10^9/10^3*'Inflation GDP Population'!$S$18/'Inflation GDP Population'!T$18</f>
        <v>2.144168883</v>
      </c>
      <c r="W60" s="132">
        <f>sum('Assumptions (NG non-electricity'!U$3)*10^15*'Assumptions (O&amp;G Upstream)'!V$312/'Assumptions (O&amp;G Upstream)'!V$320/10^9/10^3*'Inflation GDP Population'!$S$18/'Inflation GDP Population'!U$18</f>
        <v>2.069973947</v>
      </c>
      <c r="X60" s="132">
        <f>sum('Assumptions (NG non-electricity'!V$3)*10^15*'Assumptions (O&amp;G Upstream)'!W$312/'Assumptions (O&amp;G Upstream)'!W$320/10^9/10^3*'Inflation GDP Population'!$S$18/'Inflation GDP Population'!V$18</f>
        <v>2.141312233</v>
      </c>
      <c r="Y60" s="132">
        <f>sum('Assumptions (NG non-electricity'!W$3)*10^15*'Assumptions (O&amp;G Upstream)'!X$312/'Assumptions (O&amp;G Upstream)'!X$320/10^9/10^3*'Inflation GDP Population'!$S$18/'Inflation GDP Population'!W$18</f>
        <v>2.112322232</v>
      </c>
      <c r="Z60" s="132">
        <f>sum('Assumptions (NG non-electricity'!X$3)*10^15*'Assumptions (O&amp;G Upstream)'!Y$312/'Assumptions (O&amp;G Upstream)'!Y$320/10^9/10^3*'Inflation GDP Population'!$S$18/'Inflation GDP Population'!X$18</f>
        <v>2.141428569</v>
      </c>
      <c r="AA60" s="132">
        <f>sum('Assumptions (NG non-electricity'!Y$3)*10^15*'Assumptions (O&amp;G Upstream)'!Z$312/'Assumptions (O&amp;G Upstream)'!Z$320/10^9/10^3*'Inflation GDP Population'!$S$18/'Inflation GDP Population'!Y$18</f>
        <v>2.259336592</v>
      </c>
      <c r="AB60" s="132">
        <f>sum('Assumptions (NG non-electricity'!Z$3)*10^15*'Assumptions (O&amp;G Upstream)'!AA$312/'Assumptions (O&amp;G Upstream)'!AA$320/10^9/10^3*'Inflation GDP Population'!$S$18/'Inflation GDP Population'!Z$18</f>
        <v>2.411789262</v>
      </c>
      <c r="AC60" s="132">
        <f>sum('Assumptions (NG non-electricity'!AA$3)*10^15*'Assumptions (O&amp;G Upstream)'!AB$312/'Assumptions (O&amp;G Upstream)'!AB$320/10^9/10^3*'Inflation GDP Population'!$S$18/'Inflation GDP Population'!AA$18</f>
        <v>2.604737728</v>
      </c>
      <c r="AD60" s="132">
        <f>sum('Assumptions (NG non-electricity'!AB$3)*10^15*'Assumptions (O&amp;G Upstream)'!AC$312/'Assumptions (O&amp;G Upstream)'!AC$320/10^9/10^3*'Inflation GDP Population'!$S$18/'Inflation GDP Population'!AB$18</f>
        <v>2.684194395</v>
      </c>
      <c r="AE60" s="132">
        <f>sum('Assumptions (NG non-electricity'!AC$3)*10^15*'Assumptions (O&amp;G Upstream)'!AD$312/'Assumptions (O&amp;G Upstream)'!AD$320/10^9/10^3*'Inflation GDP Population'!$S$18/'Inflation GDP Population'!AC$18</f>
        <v>2.72869321</v>
      </c>
      <c r="AF60" s="132">
        <f>sum('Assumptions (NG non-electricity'!AD$3)*10^15*'Assumptions (O&amp;G Upstream)'!AE$312/'Assumptions (O&amp;G Upstream)'!AE$320/10^9/10^3*'Inflation GDP Population'!$S$18/'Inflation GDP Population'!AD$18</f>
        <v>2.814934339</v>
      </c>
      <c r="AG60" s="132">
        <f>sum('Assumptions (NG non-electricity'!AE$3)*10^15*'Assumptions (O&amp;G Upstream)'!AF$312/'Assumptions (O&amp;G Upstream)'!AF$320/10^9/10^3*'Inflation GDP Population'!$S$18/'Inflation GDP Population'!AE$18</f>
        <v>2.854314471</v>
      </c>
      <c r="AH60" s="132">
        <f>sum('Assumptions (NG non-electricity'!AF$3)*10^15*'Assumptions (O&amp;G Upstream)'!AG$312/'Assumptions (O&amp;G Upstream)'!AG$320/10^9/10^3*'Inflation GDP Population'!$S$18/'Inflation GDP Population'!AF$18</f>
        <v>2.907803776</v>
      </c>
      <c r="AI60" s="132">
        <f>sum('Assumptions (NG non-electricity'!AG$3)*10^15*'Assumptions (O&amp;G Upstream)'!AH$312/'Assumptions (O&amp;G Upstream)'!AH$320/10^9/10^3*'Inflation GDP Population'!$S$18/'Inflation GDP Population'!AG$18</f>
        <v>2.921196819</v>
      </c>
      <c r="AJ60" s="132">
        <f>sum('Assumptions (NG non-electricity'!AH$3)*10^15*'Assumptions (O&amp;G Upstream)'!AI$312/'Assumptions (O&amp;G Upstream)'!AI$320/10^9/10^3*'Inflation GDP Population'!$S$18/'Inflation GDP Population'!AH$18</f>
        <v>3.051385476</v>
      </c>
      <c r="AK60" s="132">
        <f>sum('Assumptions (NG non-electricity'!AI$3)*10^15*'Assumptions (O&amp;G Upstream)'!AJ$312/'Assumptions (O&amp;G Upstream)'!AJ$320/10^9/10^3*'Inflation GDP Population'!$S$18/'Inflation GDP Population'!AI$18</f>
        <v>3.124767562</v>
      </c>
      <c r="AL60" s="132">
        <f>sum('Assumptions (NG non-electricity'!AJ$3)*10^15*'Assumptions (O&amp;G Upstream)'!AK$312/'Assumptions (O&amp;G Upstream)'!AK$320/10^9/10^3*'Inflation GDP Population'!$S$18/'Inflation GDP Population'!AJ$18</f>
        <v>3.186279308</v>
      </c>
      <c r="AM60" s="132">
        <f>sum('Assumptions (NG non-electricity'!AK$3)*10^15*'Assumptions (O&amp;G Upstream)'!AL$312/'Assumptions (O&amp;G Upstream)'!AL$320/10^9/10^3*'Inflation GDP Population'!$S$18/'Inflation GDP Population'!AK$18</f>
        <v>3.248158549</v>
      </c>
      <c r="AN60" s="132">
        <f>sum('Assumptions (NG non-electricity'!AL$3)*10^15*'Assumptions (O&amp;G Upstream)'!AM$312/'Assumptions (O&amp;G Upstream)'!AM$320/10^9/10^3*'Inflation GDP Population'!$S$18/'Inflation GDP Population'!AL$18</f>
        <v>3.340271626</v>
      </c>
      <c r="AO60" s="132">
        <f>sum('Assumptions (NG non-electricity'!AM$3)*10^15*'Assumptions (O&amp;G Upstream)'!AN$312/'Assumptions (O&amp;G Upstream)'!AN$320/10^9/10^3*'Inflation GDP Population'!$S$18/'Inflation GDP Population'!AM$18</f>
        <v>3.387169392</v>
      </c>
      <c r="AP60" s="132">
        <f>sum('Assumptions (NG non-electricity'!AN$3)*10^15*'Assumptions (O&amp;G Upstream)'!AO$312/'Assumptions (O&amp;G Upstream)'!AO$320/10^9/10^3*'Inflation GDP Population'!$S$18/'Inflation GDP Population'!AN$18</f>
        <v>3.426205728</v>
      </c>
      <c r="AQ60" s="132">
        <f>sum('Assumptions (NG non-electricity'!AO$3)*10^15*'Assumptions (O&amp;G Upstream)'!AP$312/'Assumptions (O&amp;G Upstream)'!AP$320/10^9/10^3*'Inflation GDP Population'!$S$18/'Inflation GDP Population'!AO$18</f>
        <v>3.475531536</v>
      </c>
      <c r="AR60" s="132">
        <f>sum('Assumptions (NG non-electricity'!AP$3)*10^15*'Assumptions (O&amp;G Upstream)'!AQ$312/'Assumptions (O&amp;G Upstream)'!AQ$320/10^9/10^3*'Inflation GDP Population'!$S$18/'Inflation GDP Population'!AP$18</f>
        <v>3.557608978</v>
      </c>
      <c r="AS60" s="132">
        <f>sum('Assumptions (NG non-electricity'!AQ$3)*10^15*'Assumptions (O&amp;G Upstream)'!AR$312/'Assumptions (O&amp;G Upstream)'!AR$320/10^9/10^3*'Inflation GDP Population'!$S$18/'Inflation GDP Population'!AQ$18</f>
        <v>3.58034703</v>
      </c>
      <c r="AT60" s="132">
        <f>sum('Assumptions (NG non-electricity'!AR$3)*10^15*'Assumptions (O&amp;G Upstream)'!AS$312/'Assumptions (O&amp;G Upstream)'!AS$320/10^9/10^3*'Inflation GDP Population'!$S$18/'Inflation GDP Population'!AR$18</f>
        <v>3.650040471</v>
      </c>
      <c r="AU60" s="132">
        <f>sum('Assumptions (NG non-electricity'!AS$3)*10^15*'Assumptions (O&amp;G Upstream)'!AT$312/'Assumptions (O&amp;G Upstream)'!AT$320/10^9/10^3*'Inflation GDP Population'!$S$18/'Inflation GDP Population'!AS$18</f>
        <v>3.738035293</v>
      </c>
      <c r="AV60" s="132">
        <f>sum('Assumptions (NG non-electricity'!AT$3)*10^15*'Assumptions (O&amp;G Upstream)'!AU$312/'Assumptions (O&amp;G Upstream)'!AU$320/10^9/10^3*'Inflation GDP Population'!$S$18/'Inflation GDP Population'!AT$18</f>
        <v>3.844363962</v>
      </c>
      <c r="AW60" s="132">
        <f>sum('Assumptions (NG non-electricity'!AU$3)*10^15*'Assumptions (O&amp;G Upstream)'!AV$312/'Assumptions (O&amp;G Upstream)'!AV$320/10^9/10^3*'Inflation GDP Population'!$S$18/'Inflation GDP Population'!AU$18</f>
        <v>3.946974198</v>
      </c>
      <c r="AX60" s="132">
        <f>sum('Assumptions (NG non-electricity'!AV$3)*10^15*'Assumptions (O&amp;G Upstream)'!AW$312/'Assumptions (O&amp;G Upstream)'!AW$320/10^9/10^3*'Inflation GDP Population'!$S$18/'Inflation GDP Population'!AV$18</f>
        <v>4.03194676</v>
      </c>
      <c r="AY60" s="132">
        <f>sum('Assumptions (NG non-electricity'!AW$3)*10^15*'Assumptions (O&amp;G Upstream)'!AX$312/'Assumptions (O&amp;G Upstream)'!AX$320/10^9/10^3*'Inflation GDP Population'!$S$18/'Inflation GDP Population'!AW$18</f>
        <v>4.134686648</v>
      </c>
      <c r="AZ60" s="132">
        <f>sum('Assumptions (NG non-electricity'!AX$3)*10^15*'Assumptions (O&amp;G Upstream)'!AY$312/'Assumptions (O&amp;G Upstream)'!AY$320/10^9/10^3*'Inflation GDP Population'!$S$18/'Inflation GDP Population'!AX$18</f>
        <v>4.293598677</v>
      </c>
      <c r="BA60" s="132">
        <f>sum('Assumptions (NG non-electricity'!AY$3)*10^15*'Assumptions (O&amp;G Upstream)'!AZ$312/'Assumptions (O&amp;G Upstream)'!AZ$320/10^9/10^3*'Inflation GDP Population'!$S$18/'Inflation GDP Population'!AY$18</f>
        <v>4.427625001</v>
      </c>
      <c r="BB60" s="132">
        <f>sum('Assumptions (NG non-electricity'!AZ$3)*10^15*'Assumptions (O&amp;G Upstream)'!BA$312/'Assumptions (O&amp;G Upstream)'!BA$320/10^9/10^3*'Inflation GDP Population'!$S$18/'Inflation GDP Population'!AZ$18</f>
        <v>4.551062442</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0.726383742</v>
      </c>
      <c r="E61" s="132">
        <f>sum('Assumptions (NG non-electricity'!C$8)*10^15*'Assumptions (O&amp;G Upstream)'!D$312/'Assumptions (O&amp;G Upstream)'!D$320/10^9/10^3*'Inflation GDP Population'!$S$18/'Inflation GDP Population'!C$18</f>
        <v>0.602611732</v>
      </c>
      <c r="F61" s="132">
        <f>sum('Assumptions (NG non-electricity'!D$8)*10^15*'Assumptions (O&amp;G Upstream)'!E$312/'Assumptions (O&amp;G Upstream)'!E$320/10^9/10^3*'Inflation GDP Population'!$S$18/'Inflation GDP Population'!D$18</f>
        <v>0.5197723137</v>
      </c>
      <c r="G61" s="132">
        <f>sum('Assumptions (NG non-electricity'!E$8)*10^15*'Assumptions (O&amp;G Upstream)'!F$312/'Assumptions (O&amp;G Upstream)'!F$320/10^9/10^3*'Inflation GDP Population'!$S$18/'Inflation GDP Population'!E$18</f>
        <v>0.6898101654</v>
      </c>
      <c r="H61" s="132">
        <f>sum('Assumptions (NG non-electricity'!F$8)*10^15*'Assumptions (O&amp;G Upstream)'!G$312/'Assumptions (O&amp;G Upstream)'!G$320/10^9/10^3*'Inflation GDP Population'!$S$18/'Inflation GDP Population'!F$18</f>
        <v>0.6356490962</v>
      </c>
      <c r="I61" s="132">
        <f>sum('Assumptions (NG non-electricity'!G$8)*10^15*'Assumptions (O&amp;G Upstream)'!H$312/'Assumptions (O&amp;G Upstream)'!H$320/10^9/10^3*'Inflation GDP Population'!$S$18/'Inflation GDP Population'!G$18</f>
        <v>0.9036294677</v>
      </c>
      <c r="J61" s="132">
        <f>sum('Assumptions (NG non-electricity'!H$8)*10^15*'Assumptions (O&amp;G Upstream)'!I$312/'Assumptions (O&amp;G Upstream)'!I$320/10^9/10^3*'Inflation GDP Population'!$S$18/'Inflation GDP Population'!H$18</f>
        <v>0.6329330249</v>
      </c>
      <c r="K61" s="132">
        <f>sum('Assumptions (NG non-electricity'!I$8)*10^15*'Assumptions (O&amp;G Upstream)'!J$312/'Assumptions (O&amp;G Upstream)'!J$320/10^9/10^3*'Inflation GDP Population'!$S$18/'Inflation GDP Population'!I$18</f>
        <v>0.7791998371</v>
      </c>
      <c r="L61" s="132">
        <f>sum('Assumptions (NG non-electricity'!J$8)*10^15*'Assumptions (O&amp;G Upstream)'!K$312/'Assumptions (O&amp;G Upstream)'!K$320/10^9/10^3*'Inflation GDP Population'!$S$18/'Inflation GDP Population'!J$18</f>
        <v>0.9749736976</v>
      </c>
      <c r="M61" s="132">
        <f>sum('Assumptions (NG non-electricity'!K$8)*10^15*'Assumptions (O&amp;G Upstream)'!L$312/'Assumptions (O&amp;G Upstream)'!L$320/10^9/10^3*'Inflation GDP Population'!$S$18/'Inflation GDP Population'!K$18</f>
        <v>0.4917971335</v>
      </c>
      <c r="N61" s="132">
        <f>sum('Assumptions (NG non-electricity'!L$8)*10^15*'Assumptions (O&amp;G Upstream)'!M$312/'Assumptions (O&amp;G Upstream)'!M$320/10^9/10^3*'Inflation GDP Population'!$S$18/'Inflation GDP Population'!L$18</f>
        <v>0.6108758545</v>
      </c>
      <c r="O61" s="132">
        <f>sum('Assumptions (NG non-electricity'!M$8)*10^15*'Assumptions (O&amp;G Upstream)'!N$312/'Assumptions (O&amp;G Upstream)'!N$320/10^9/10^3*'Inflation GDP Population'!$S$18/'Inflation GDP Population'!M$18</f>
        <v>0.5785541503</v>
      </c>
      <c r="P61" s="132">
        <f>sum('Assumptions (NG non-electricity'!N$8)*10^15*'Assumptions (O&amp;G Upstream)'!O$312/'Assumptions (O&amp;G Upstream)'!O$320/10^9/10^3*'Inflation GDP Population'!$S$18/'Inflation GDP Population'!N$18</f>
        <v>0.342788834</v>
      </c>
      <c r="Q61" s="132">
        <f>sum('Assumptions (NG non-electricity'!O$8)*10^15*'Assumptions (O&amp;G Upstream)'!P$312/'Assumptions (O&amp;G Upstream)'!P$320/10^9/10^3*'Inflation GDP Population'!$S$18/'Inflation GDP Population'!O$18</f>
        <v>0.4344162271</v>
      </c>
      <c r="R61" s="132">
        <f>sum('Assumptions (NG non-electricity'!P$8)*10^15*'Assumptions (O&amp;G Upstream)'!Q$312/'Assumptions (O&amp;G Upstream)'!Q$320/10^9/10^3*'Inflation GDP Population'!$S$18/'Inflation GDP Population'!P$18</f>
        <v>0.5870289611</v>
      </c>
      <c r="S61" s="132">
        <f>sum('Assumptions (NG non-electricity'!Q$8)*10^15*'Assumptions (O&amp;G Upstream)'!R$312/'Assumptions (O&amp;G Upstream)'!R$320/10^9/10^3*'Inflation GDP Population'!$S$18/'Inflation GDP Population'!Q$18</f>
        <v>0.3576094263</v>
      </c>
      <c r="T61" s="132">
        <f>sum('Assumptions (NG non-electricity'!R$8)*10^15*'Assumptions (O&amp;G Upstream)'!S$312/'Assumptions (O&amp;G Upstream)'!S$320/10^9/10^3*'Inflation GDP Population'!$S$18/'Inflation GDP Population'!R$18</f>
        <v>0.2908467473</v>
      </c>
      <c r="U61" s="132">
        <f>sum('Assumptions (NG non-electricity'!S$8)*10^15*'Assumptions (O&amp;G Upstream)'!T$312/'Assumptions (O&amp;G Upstream)'!T$320/10^9/10^3*'Inflation GDP Population'!$S$18/'Inflation GDP Population'!S$18</f>
        <v>0.3883276931</v>
      </c>
      <c r="V61" s="132">
        <f>sum('Assumptions (NG non-electricity'!T$8)*10^15*'Assumptions (O&amp;G Upstream)'!U$312/'Assumptions (O&amp;G Upstream)'!U$320/10^9/10^3*'Inflation GDP Population'!$S$18/'Inflation GDP Population'!T$18</f>
        <v>0.4104574495</v>
      </c>
      <c r="W61" s="132">
        <f>sum('Assumptions (NG non-electricity'!U$8)*10^15*'Assumptions (O&amp;G Upstream)'!V$312/'Assumptions (O&amp;G Upstream)'!V$320/10^9/10^3*'Inflation GDP Population'!$S$18/'Inflation GDP Population'!U$18</f>
        <v>0.4016377233</v>
      </c>
      <c r="X61" s="132">
        <f>sum('Assumptions (NG non-electricity'!V$8)*10^15*'Assumptions (O&amp;G Upstream)'!W$312/'Assumptions (O&amp;G Upstream)'!W$320/10^9/10^3*'Inflation GDP Population'!$S$18/'Inflation GDP Population'!V$18</f>
        <v>0.4209701317</v>
      </c>
      <c r="Y61" s="132">
        <f>sum('Assumptions (NG non-electricity'!W$8)*10^15*'Assumptions (O&amp;G Upstream)'!X$312/'Assumptions (O&amp;G Upstream)'!X$320/10^9/10^3*'Inflation GDP Population'!$S$18/'Inflation GDP Population'!W$18</f>
        <v>0.4206115233</v>
      </c>
      <c r="Z61" s="132">
        <f>sum('Assumptions (NG non-electricity'!X$8)*10^15*'Assumptions (O&amp;G Upstream)'!Y$312/'Assumptions (O&amp;G Upstream)'!Y$320/10^9/10^3*'Inflation GDP Population'!$S$18/'Inflation GDP Population'!X$18</f>
        <v>0.4317464495</v>
      </c>
      <c r="AA61" s="132">
        <f>sum('Assumptions (NG non-electricity'!Y$8)*10^15*'Assumptions (O&amp;G Upstream)'!Z$312/'Assumptions (O&amp;G Upstream)'!Z$320/10^9/10^3*'Inflation GDP Population'!$S$18/'Inflation GDP Population'!Y$18</f>
        <v>0.4610742103</v>
      </c>
      <c r="AB61" s="132">
        <f>sum('Assumptions (NG non-electricity'!Z$8)*10^15*'Assumptions (O&amp;G Upstream)'!AA$312/'Assumptions (O&amp;G Upstream)'!AA$320/10^9/10^3*'Inflation GDP Population'!$S$18/'Inflation GDP Population'!Z$18</f>
        <v>0.4980353779</v>
      </c>
      <c r="AC61" s="132">
        <f>sum('Assumptions (NG non-electricity'!AA$8)*10^15*'Assumptions (O&amp;G Upstream)'!AB$312/'Assumptions (O&amp;G Upstream)'!AB$320/10^9/10^3*'Inflation GDP Population'!$S$18/'Inflation GDP Population'!AA$18</f>
        <v>0.5441108522</v>
      </c>
      <c r="AD61" s="132">
        <f>sum('Assumptions (NG non-electricity'!AB$8)*10^15*'Assumptions (O&amp;G Upstream)'!AC$312/'Assumptions (O&amp;G Upstream)'!AC$320/10^9/10^3*'Inflation GDP Population'!$S$18/'Inflation GDP Population'!AB$18</f>
        <v>0.5670437805</v>
      </c>
      <c r="AE61" s="132">
        <f>sum('Assumptions (NG non-electricity'!AC$8)*10^15*'Assumptions (O&amp;G Upstream)'!AD$312/'Assumptions (O&amp;G Upstream)'!AD$320/10^9/10^3*'Inflation GDP Population'!$S$18/'Inflation GDP Population'!AC$18</f>
        <v>0.5827980155</v>
      </c>
      <c r="AF61" s="132">
        <f>sum('Assumptions (NG non-electricity'!AD$8)*10^15*'Assumptions (O&amp;G Upstream)'!AE$312/'Assumptions (O&amp;G Upstream)'!AE$320/10^9/10^3*'Inflation GDP Population'!$S$18/'Inflation GDP Population'!AD$18</f>
        <v>0.6076848113</v>
      </c>
      <c r="AG61" s="132">
        <f>sum('Assumptions (NG non-electricity'!AE$8)*10^15*'Assumptions (O&amp;G Upstream)'!AF$312/'Assumptions (O&amp;G Upstream)'!AF$320/10^9/10^3*'Inflation GDP Population'!$S$18/'Inflation GDP Population'!AE$18</f>
        <v>0.6226572114</v>
      </c>
      <c r="AH61" s="132">
        <f>sum('Assumptions (NG non-electricity'!AF$8)*10^15*'Assumptions (O&amp;G Upstream)'!AG$312/'Assumptions (O&amp;G Upstream)'!AG$320/10^9/10^3*'Inflation GDP Population'!$S$18/'Inflation GDP Population'!AF$18</f>
        <v>0.6408314203</v>
      </c>
      <c r="AI61" s="132">
        <f>sum('Assumptions (NG non-electricity'!AG$8)*10^15*'Assumptions (O&amp;G Upstream)'!AH$312/'Assumptions (O&amp;G Upstream)'!AH$320/10^9/10^3*'Inflation GDP Population'!$S$18/'Inflation GDP Population'!AG$18</f>
        <v>0.6502334284</v>
      </c>
      <c r="AJ61" s="132">
        <f>sum('Assumptions (NG non-electricity'!AH$8)*10^15*'Assumptions (O&amp;G Upstream)'!AI$312/'Assumptions (O&amp;G Upstream)'!AI$320/10^9/10^3*'Inflation GDP Population'!$S$18/'Inflation GDP Population'!AH$18</f>
        <v>0.6858628292</v>
      </c>
      <c r="AK61" s="132">
        <f>sum('Assumptions (NG non-electricity'!AI$8)*10^15*'Assumptions (O&amp;G Upstream)'!AJ$312/'Assumptions (O&amp;G Upstream)'!AJ$320/10^9/10^3*'Inflation GDP Population'!$S$18/'Inflation GDP Population'!AI$18</f>
        <v>0.709079714</v>
      </c>
      <c r="AL61" s="132">
        <f>sum('Assumptions (NG non-electricity'!AJ$8)*10^15*'Assumptions (O&amp;G Upstream)'!AK$312/'Assumptions (O&amp;G Upstream)'!AK$320/10^9/10^3*'Inflation GDP Population'!$S$18/'Inflation GDP Population'!AJ$18</f>
        <v>0.7298054255</v>
      </c>
      <c r="AM61" s="132">
        <f>sum('Assumptions (NG non-electricity'!AK$8)*10^15*'Assumptions (O&amp;G Upstream)'!AL$312/'Assumptions (O&amp;G Upstream)'!AL$320/10^9/10^3*'Inflation GDP Population'!$S$18/'Inflation GDP Population'!AK$18</f>
        <v>0.75078964</v>
      </c>
      <c r="AN61" s="132">
        <f>sum('Assumptions (NG non-electricity'!AL$8)*10^15*'Assumptions (O&amp;G Upstream)'!AM$312/'Assumptions (O&amp;G Upstream)'!AM$320/10^9/10^3*'Inflation GDP Population'!$S$18/'Inflation GDP Population'!AL$18</f>
        <v>0.7789965853</v>
      </c>
      <c r="AO61" s="132">
        <f>sum('Assumptions (NG non-electricity'!AM$8)*10^15*'Assumptions (O&amp;G Upstream)'!AN$312/'Assumptions (O&amp;G Upstream)'!AN$320/10^9/10^3*'Inflation GDP Population'!$S$18/'Inflation GDP Population'!AM$18</f>
        <v>0.7968584434</v>
      </c>
      <c r="AP61" s="132">
        <f>sum('Assumptions (NG non-electricity'!AN$8)*10^15*'Assumptions (O&amp;G Upstream)'!AO$312/'Assumptions (O&amp;G Upstream)'!AO$320/10^9/10^3*'Inflation GDP Population'!$S$18/'Inflation GDP Population'!AN$18</f>
        <v>0.8129591034</v>
      </c>
      <c r="AQ61" s="132">
        <f>sum('Assumptions (NG non-electricity'!AO$8)*10^15*'Assumptions (O&amp;G Upstream)'!AP$312/'Assumptions (O&amp;G Upstream)'!AP$320/10^9/10^3*'Inflation GDP Population'!$S$18/'Inflation GDP Population'!AO$18</f>
        <v>0.8315925818</v>
      </c>
      <c r="AR61" s="132">
        <f>sum('Assumptions (NG non-electricity'!AP$8)*10^15*'Assumptions (O&amp;G Upstream)'!AQ$312/'Assumptions (O&amp;G Upstream)'!AQ$320/10^9/10^3*'Inflation GDP Population'!$S$18/'Inflation GDP Population'!AP$18</f>
        <v>0.858237126</v>
      </c>
      <c r="AS61" s="132">
        <f>sum('Assumptions (NG non-electricity'!AQ$8)*10^15*'Assumptions (O&amp;G Upstream)'!AR$312/'Assumptions (O&amp;G Upstream)'!AR$320/10^9/10^3*'Inflation GDP Population'!$S$18/'Inflation GDP Population'!AQ$18</f>
        <v>0.8706866758</v>
      </c>
      <c r="AT61" s="132">
        <f>sum('Assumptions (NG non-electricity'!AR$8)*10^15*'Assumptions (O&amp;G Upstream)'!AS$312/'Assumptions (O&amp;G Upstream)'!AS$320/10^9/10^3*'Inflation GDP Population'!$S$18/'Inflation GDP Population'!AR$18</f>
        <v>0.8946484139</v>
      </c>
      <c r="AU61" s="132">
        <f>sum('Assumptions (NG non-electricity'!AS$8)*10^15*'Assumptions (O&amp;G Upstream)'!AT$312/'Assumptions (O&amp;G Upstream)'!AT$320/10^9/10^3*'Inflation GDP Population'!$S$18/'Inflation GDP Population'!AS$18</f>
        <v>0.9233120018</v>
      </c>
      <c r="AV61" s="132">
        <f>sum('Assumptions (NG non-electricity'!AT$8)*10^15*'Assumptions (O&amp;G Upstream)'!AU$312/'Assumptions (O&amp;G Upstream)'!AU$320/10^9/10^3*'Inflation GDP Population'!$S$18/'Inflation GDP Population'!AT$18</f>
        <v>0.9567852122</v>
      </c>
      <c r="AW61" s="132">
        <f>sum('Assumptions (NG non-electricity'!AU$8)*10^15*'Assumptions (O&amp;G Upstream)'!AV$312/'Assumptions (O&amp;G Upstream)'!AV$320/10^9/10^3*'Inflation GDP Population'!$S$18/'Inflation GDP Population'!AU$18</f>
        <v>0.9896363015</v>
      </c>
      <c r="AX61" s="132">
        <f>sum('Assumptions (NG non-electricity'!AV$8)*10^15*'Assumptions (O&amp;G Upstream)'!AW$312/'Assumptions (O&amp;G Upstream)'!AW$320/10^9/10^3*'Inflation GDP Population'!$S$18/'Inflation GDP Population'!AV$18</f>
        <v>1.018323818</v>
      </c>
      <c r="AY61" s="132">
        <f>sum('Assumptions (NG non-electricity'!AW$8)*10^15*'Assumptions (O&amp;G Upstream)'!AX$312/'Assumptions (O&amp;G Upstream)'!AX$320/10^9/10^3*'Inflation GDP Population'!$S$18/'Inflation GDP Population'!AW$18</f>
        <v>1.051752948</v>
      </c>
      <c r="AZ61" s="132">
        <f>sum('Assumptions (NG non-electricity'!AX$8)*10^15*'Assumptions (O&amp;G Upstream)'!AY$312/'Assumptions (O&amp;G Upstream)'!AY$320/10^9/10^3*'Inflation GDP Population'!$S$18/'Inflation GDP Population'!AX$18</f>
        <v>1.099852902</v>
      </c>
      <c r="BA61" s="132">
        <f>sum('Assumptions (NG non-electricity'!AY$8)*10^15*'Assumptions (O&amp;G Upstream)'!AZ$312/'Assumptions (O&amp;G Upstream)'!AZ$320/10^9/10^3*'Inflation GDP Population'!$S$18/'Inflation GDP Population'!AY$18</f>
        <v>1.142009429</v>
      </c>
      <c r="BB61" s="132">
        <f>sum('Assumptions (NG non-electricity'!AZ$8)*10^15*'Assumptions (O&amp;G Upstream)'!BA$312/'Assumptions (O&amp;G Upstream)'!BA$320/10^9/10^3*'Inflation GDP Population'!$S$18/'Inflation GDP Population'!AZ$18</f>
        <v>1.18179638</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6.700964763</v>
      </c>
      <c r="E62" s="132">
        <f>sum('Assumptions (NG non-electricity'!C$6)*10^15*'Assumptions (O&amp;G Upstream)'!D$312/'Assumptions (O&amp;G Upstream)'!D$320/10^9/10^3*'Inflation GDP Population'!$S$18/'Inflation GDP Population'!C$18</f>
        <v>5.510997349</v>
      </c>
      <c r="F62" s="132">
        <f>sum('Assumptions (NG non-electricity'!D$6)*10^15*'Assumptions (O&amp;G Upstream)'!E$312/'Assumptions (O&amp;G Upstream)'!E$320/10^9/10^3*'Inflation GDP Population'!$S$18/'Inflation GDP Population'!D$18</f>
        <v>4.738763008</v>
      </c>
      <c r="G62" s="132">
        <f>sum('Assumptions (NG non-electricity'!E$6)*10^15*'Assumptions (O&amp;G Upstream)'!F$312/'Assumptions (O&amp;G Upstream)'!F$320/10^9/10^3*'Inflation GDP Population'!$S$18/'Inflation GDP Population'!E$18</f>
        <v>8.282446331</v>
      </c>
      <c r="H62" s="132">
        <f>sum('Assumptions (NG non-electricity'!F$6)*10^15*'Assumptions (O&amp;G Upstream)'!G$312/'Assumptions (O&amp;G Upstream)'!G$320/10^9/10^3*'Inflation GDP Population'!$S$18/'Inflation GDP Population'!F$18</f>
        <v>8.213461339</v>
      </c>
      <c r="I62" s="132">
        <f>sum('Assumptions (NG non-electricity'!G$6)*10^15*'Assumptions (O&amp;G Upstream)'!H$312/'Assumptions (O&amp;G Upstream)'!H$320/10^9/10^3*'Inflation GDP Population'!$S$18/'Inflation GDP Population'!G$18</f>
        <v>11.73468551</v>
      </c>
      <c r="J62" s="132">
        <f>sum('Assumptions (NG non-electricity'!H$6)*10^15*'Assumptions (O&amp;G Upstream)'!I$312/'Assumptions (O&amp;G Upstream)'!I$320/10^9/10^3*'Inflation GDP Population'!$S$18/'Inflation GDP Population'!H$18</f>
        <v>7.430781016</v>
      </c>
      <c r="K62" s="132">
        <f>sum('Assumptions (NG non-electricity'!I$6)*10^15*'Assumptions (O&amp;G Upstream)'!J$312/'Assumptions (O&amp;G Upstream)'!J$320/10^9/10^3*'Inflation GDP Population'!$S$18/'Inflation GDP Population'!I$18</f>
        <v>8.409262721</v>
      </c>
      <c r="L62" s="132">
        <f>sum('Assumptions (NG non-electricity'!J$6)*10^15*'Assumptions (O&amp;G Upstream)'!K$312/'Assumptions (O&amp;G Upstream)'!K$320/10^9/10^3*'Inflation GDP Population'!$S$18/'Inflation GDP Population'!J$18</f>
        <v>10.47371289</v>
      </c>
      <c r="M62" s="132">
        <f>sum('Assumptions (NG non-electricity'!K$6)*10^15*'Assumptions (O&amp;G Upstream)'!L$312/'Assumptions (O&amp;G Upstream)'!L$320/10^9/10^3*'Inflation GDP Population'!$S$18/'Inflation GDP Population'!K$18</f>
        <v>4.593979513</v>
      </c>
      <c r="N62" s="132">
        <f>sum('Assumptions (NG non-electricity'!L$6)*10^15*'Assumptions (O&amp;G Upstream)'!M$312/'Assumptions (O&amp;G Upstream)'!M$320/10^9/10^3*'Inflation GDP Population'!$S$18/'Inflation GDP Population'!L$18</f>
        <v>4.962987826</v>
      </c>
      <c r="O62" s="132">
        <f>sum('Assumptions (NG non-electricity'!M$6)*10^15*'Assumptions (O&amp;G Upstream)'!N$312/'Assumptions (O&amp;G Upstream)'!N$320/10^9/10^3*'Inflation GDP Population'!$S$18/'Inflation GDP Population'!M$18</f>
        <v>4.325482587</v>
      </c>
      <c r="P62" s="132">
        <f>sum('Assumptions (NG non-electricity'!N$6)*10^15*'Assumptions (O&amp;G Upstream)'!O$312/'Assumptions (O&amp;G Upstream)'!O$320/10^9/10^3*'Inflation GDP Population'!$S$18/'Inflation GDP Population'!N$18</f>
        <v>2.597066956</v>
      </c>
      <c r="Q62" s="132">
        <f>sum('Assumptions (NG non-electricity'!O$6)*10^15*'Assumptions (O&amp;G Upstream)'!P$312/'Assumptions (O&amp;G Upstream)'!P$320/10^9/10^3*'Inflation GDP Population'!$S$18/'Inflation GDP Population'!O$18</f>
        <v>4.128829809</v>
      </c>
      <c r="R62" s="132">
        <f>sum('Assumptions (NG non-electricity'!P$6)*10^15*'Assumptions (O&amp;G Upstream)'!Q$312/'Assumptions (O&amp;G Upstream)'!Q$320/10^9/10^3*'Inflation GDP Population'!$S$18/'Inflation GDP Population'!P$18</f>
        <v>5.179975088</v>
      </c>
      <c r="S62" s="132">
        <f>sum('Assumptions (NG non-electricity'!Q$6)*10^15*'Assumptions (O&amp;G Upstream)'!R$312/'Assumptions (O&amp;G Upstream)'!R$320/10^9/10^3*'Inflation GDP Population'!$S$18/'Inflation GDP Population'!Q$18</f>
        <v>2.81283941</v>
      </c>
      <c r="T62" s="132">
        <f>sum('Assumptions (NG non-electricity'!R$6)*10^15*'Assumptions (O&amp;G Upstream)'!S$312/'Assumptions (O&amp;G Upstream)'!S$320/10^9/10^3*'Inflation GDP Population'!$S$18/'Inflation GDP Population'!R$18</f>
        <v>2.426291187</v>
      </c>
      <c r="U62" s="132">
        <f>sum('Assumptions (NG non-electricity'!S$6)*10^15*'Assumptions (O&amp;G Upstream)'!T$312/'Assumptions (O&amp;G Upstream)'!T$320/10^9/10^3*'Inflation GDP Population'!$S$18/'Inflation GDP Population'!S$18</f>
        <v>2.814659577</v>
      </c>
      <c r="V62" s="132">
        <f>sum('Assumptions (NG non-electricity'!T$6)*10^15*'Assumptions (O&amp;G Upstream)'!U$312/'Assumptions (O&amp;G Upstream)'!U$320/10^9/10^3*'Inflation GDP Population'!$S$18/'Inflation GDP Population'!T$18</f>
        <v>2.899005206</v>
      </c>
      <c r="W62" s="132">
        <f>sum('Assumptions (NG non-electricity'!U$6)*10^15*'Assumptions (O&amp;G Upstream)'!V$312/'Assumptions (O&amp;G Upstream)'!V$320/10^9/10^3*'Inflation GDP Population'!$S$18/'Inflation GDP Population'!U$18</f>
        <v>2.765327176</v>
      </c>
      <c r="X62" s="132">
        <f>sum('Assumptions (NG non-electricity'!V$6)*10^15*'Assumptions (O&amp;G Upstream)'!W$312/'Assumptions (O&amp;G Upstream)'!W$320/10^9/10^3*'Inflation GDP Population'!$S$18/'Inflation GDP Population'!V$18</f>
        <v>2.826601696</v>
      </c>
      <c r="Y62" s="132">
        <f>sum('Assumptions (NG non-electricity'!W$6)*10^15*'Assumptions (O&amp;G Upstream)'!X$312/'Assumptions (O&amp;G Upstream)'!X$320/10^9/10^3*'Inflation GDP Population'!$S$18/'Inflation GDP Population'!W$18</f>
        <v>2.755235291</v>
      </c>
      <c r="Z62" s="132">
        <f>sum('Assumptions (NG non-electricity'!X$6)*10^15*'Assumptions (O&amp;G Upstream)'!Y$312/'Assumptions (O&amp;G Upstream)'!Y$320/10^9/10^3*'Inflation GDP Population'!$S$18/'Inflation GDP Population'!X$18</f>
        <v>2.760111002</v>
      </c>
      <c r="AA62" s="132">
        <f>sum('Assumptions (NG non-electricity'!Y$6)*10^15*'Assumptions (O&amp;G Upstream)'!Z$312/'Assumptions (O&amp;G Upstream)'!Z$320/10^9/10^3*'Inflation GDP Population'!$S$18/'Inflation GDP Population'!Y$18</f>
        <v>2.877653206</v>
      </c>
      <c r="AB62" s="132">
        <f>sum('Assumptions (NG non-electricity'!Z$6)*10^15*'Assumptions (O&amp;G Upstream)'!AA$312/'Assumptions (O&amp;G Upstream)'!AA$320/10^9/10^3*'Inflation GDP Population'!$S$18/'Inflation GDP Population'!Z$18</f>
        <v>3.03557644</v>
      </c>
      <c r="AC62" s="132">
        <f>sum('Assumptions (NG non-electricity'!AA$6)*10^15*'Assumptions (O&amp;G Upstream)'!AB$312/'Assumptions (O&amp;G Upstream)'!AB$320/10^9/10^3*'Inflation GDP Population'!$S$18/'Inflation GDP Population'!AA$18</f>
        <v>3.239809392</v>
      </c>
      <c r="AD62" s="132">
        <f>sum('Assumptions (NG non-electricity'!AB$6)*10^15*'Assumptions (O&amp;G Upstream)'!AC$312/'Assumptions (O&amp;G Upstream)'!AC$320/10^9/10^3*'Inflation GDP Population'!$S$18/'Inflation GDP Population'!AB$18</f>
        <v>3.299377646</v>
      </c>
      <c r="AE62" s="132">
        <f>sum('Assumptions (NG non-electricity'!AC$6)*10^15*'Assumptions (O&amp;G Upstream)'!AD$312/'Assumptions (O&amp;G Upstream)'!AD$320/10^9/10^3*'Inflation GDP Population'!$S$18/'Inflation GDP Population'!AC$18</f>
        <v>3.314697903</v>
      </c>
      <c r="AF62" s="132">
        <f>sum('Assumptions (NG non-electricity'!AD$6)*10^15*'Assumptions (O&amp;G Upstream)'!AE$312/'Assumptions (O&amp;G Upstream)'!AE$320/10^9/10^3*'Inflation GDP Population'!$S$18/'Inflation GDP Population'!AD$18</f>
        <v>3.379378933</v>
      </c>
      <c r="AG62" s="132">
        <f>sum('Assumptions (NG non-electricity'!AE$6)*10^15*'Assumptions (O&amp;G Upstream)'!AF$312/'Assumptions (O&amp;G Upstream)'!AF$320/10^9/10^3*'Inflation GDP Population'!$S$18/'Inflation GDP Population'!AE$18</f>
        <v>3.386551216</v>
      </c>
      <c r="AH62" s="132">
        <f>sum('Assumptions (NG non-electricity'!AF$6)*10^15*'Assumptions (O&amp;G Upstream)'!AG$312/'Assumptions (O&amp;G Upstream)'!AG$320/10^9/10^3*'Inflation GDP Population'!$S$18/'Inflation GDP Population'!AF$18</f>
        <v>3.409695396</v>
      </c>
      <c r="AI62" s="132">
        <f>sum('Assumptions (NG non-electricity'!AG$6)*10^15*'Assumptions (O&amp;G Upstream)'!AH$312/'Assumptions (O&amp;G Upstream)'!AH$320/10^9/10^3*'Inflation GDP Population'!$S$18/'Inflation GDP Population'!AG$18</f>
        <v>3.38542385</v>
      </c>
      <c r="AJ62" s="132">
        <f>sum('Assumptions (NG non-electricity'!AH$6)*10^15*'Assumptions (O&amp;G Upstream)'!AI$312/'Assumptions (O&amp;G Upstream)'!AI$320/10^9/10^3*'Inflation GDP Population'!$S$18/'Inflation GDP Population'!AH$18</f>
        <v>3.49508521</v>
      </c>
      <c r="AK62" s="132">
        <f>sum('Assumptions (NG non-electricity'!AI$6)*10^15*'Assumptions (O&amp;G Upstream)'!AJ$312/'Assumptions (O&amp;G Upstream)'!AJ$320/10^9/10^3*'Inflation GDP Population'!$S$18/'Inflation GDP Population'!AI$18</f>
        <v>3.537473797</v>
      </c>
      <c r="AL62" s="132">
        <f>sum('Assumptions (NG non-electricity'!AJ$6)*10^15*'Assumptions (O&amp;G Upstream)'!AK$312/'Assumptions (O&amp;G Upstream)'!AK$320/10^9/10^3*'Inflation GDP Population'!$S$18/'Inflation GDP Population'!AJ$18</f>
        <v>3.565169438</v>
      </c>
      <c r="AM62" s="132">
        <f>sum('Assumptions (NG non-electricity'!AK$6)*10^15*'Assumptions (O&amp;G Upstream)'!AL$312/'Assumptions (O&amp;G Upstream)'!AL$320/10^9/10^3*'Inflation GDP Population'!$S$18/'Inflation GDP Population'!AK$18</f>
        <v>3.59219587</v>
      </c>
      <c r="AN62" s="132">
        <f>sum('Assumptions (NG non-electricity'!AL$6)*10^15*'Assumptions (O&amp;G Upstream)'!AM$312/'Assumptions (O&amp;G Upstream)'!AM$320/10^9/10^3*'Inflation GDP Population'!$S$18/'Inflation GDP Population'!AL$18</f>
        <v>3.651205832</v>
      </c>
      <c r="AO62" s="132">
        <f>sum('Assumptions (NG non-electricity'!AM$6)*10^15*'Assumptions (O&amp;G Upstream)'!AN$312/'Assumptions (O&amp;G Upstream)'!AN$320/10^9/10^3*'Inflation GDP Population'!$S$18/'Inflation GDP Population'!AM$18</f>
        <v>3.659553687</v>
      </c>
      <c r="AP62" s="132">
        <f>sum('Assumptions (NG non-electricity'!AN$6)*10^15*'Assumptions (O&amp;G Upstream)'!AO$312/'Assumptions (O&amp;G Upstream)'!AO$320/10^9/10^3*'Inflation GDP Population'!$S$18/'Inflation GDP Population'!AN$18</f>
        <v>3.658860903</v>
      </c>
      <c r="AQ62" s="132">
        <f>sum('Assumptions (NG non-electricity'!AO$6)*10^15*'Assumptions (O&amp;G Upstream)'!AP$312/'Assumptions (O&amp;G Upstream)'!AP$320/10^9/10^3*'Inflation GDP Population'!$S$18/'Inflation GDP Population'!AO$18</f>
        <v>3.668590054</v>
      </c>
      <c r="AR62" s="132">
        <f>sum('Assumptions (NG non-electricity'!AP$6)*10^15*'Assumptions (O&amp;G Upstream)'!AQ$312/'Assumptions (O&amp;G Upstream)'!AQ$320/10^9/10^3*'Inflation GDP Population'!$S$18/'Inflation GDP Population'!AP$18</f>
        <v>3.711808282</v>
      </c>
      <c r="AS62" s="132">
        <f>sum('Assumptions (NG non-electricity'!AQ$6)*10^15*'Assumptions (O&amp;G Upstream)'!AR$312/'Assumptions (O&amp;G Upstream)'!AR$320/10^9/10^3*'Inflation GDP Population'!$S$18/'Inflation GDP Population'!AQ$18</f>
        <v>3.692371243</v>
      </c>
      <c r="AT62" s="132">
        <f>sum('Assumptions (NG non-electricity'!AR$6)*10^15*'Assumptions (O&amp;G Upstream)'!AS$312/'Assumptions (O&amp;G Upstream)'!AS$320/10^9/10^3*'Inflation GDP Population'!$S$18/'Inflation GDP Population'!AR$18</f>
        <v>3.720780276</v>
      </c>
      <c r="AU62" s="132">
        <f>sum('Assumptions (NG non-electricity'!AS$6)*10^15*'Assumptions (O&amp;G Upstream)'!AT$312/'Assumptions (O&amp;G Upstream)'!AT$320/10^9/10^3*'Inflation GDP Population'!$S$18/'Inflation GDP Population'!AS$18</f>
        <v>3.766506333</v>
      </c>
      <c r="AV62" s="132">
        <f>sum('Assumptions (NG non-electricity'!AT$6)*10^15*'Assumptions (O&amp;G Upstream)'!AU$312/'Assumptions (O&amp;G Upstream)'!AU$320/10^9/10^3*'Inflation GDP Population'!$S$18/'Inflation GDP Population'!AT$18</f>
        <v>3.828963908</v>
      </c>
      <c r="AW62" s="132">
        <f>sum('Assumptions (NG non-electricity'!AU$6)*10^15*'Assumptions (O&amp;G Upstream)'!AV$312/'Assumptions (O&amp;G Upstream)'!AV$320/10^9/10^3*'Inflation GDP Population'!$S$18/'Inflation GDP Population'!AU$18</f>
        <v>3.885838107</v>
      </c>
      <c r="AX62" s="132">
        <f>sum('Assumptions (NG non-electricity'!AV$6)*10^15*'Assumptions (O&amp;G Upstream)'!AW$312/'Assumptions (O&amp;G Upstream)'!AW$320/10^9/10^3*'Inflation GDP Population'!$S$18/'Inflation GDP Population'!AV$18</f>
        <v>3.923744092</v>
      </c>
      <c r="AY62" s="132">
        <f>sum('Assumptions (NG non-electricity'!AW$6)*10^15*'Assumptions (O&amp;G Upstream)'!AX$312/'Assumptions (O&amp;G Upstream)'!AX$320/10^9/10^3*'Inflation GDP Population'!$S$18/'Inflation GDP Population'!AW$18</f>
        <v>3.977365011</v>
      </c>
      <c r="AZ62" s="132">
        <f>sum('Assumptions (NG non-electricity'!AX$6)*10^15*'Assumptions (O&amp;G Upstream)'!AY$312/'Assumptions (O&amp;G Upstream)'!AY$320/10^9/10^3*'Inflation GDP Population'!$S$18/'Inflation GDP Population'!AX$18</f>
        <v>4.082652437</v>
      </c>
      <c r="BA62" s="132">
        <f>sum('Assumptions (NG non-electricity'!AY$6)*10^15*'Assumptions (O&amp;G Upstream)'!AZ$312/'Assumptions (O&amp;G Upstream)'!AZ$320/10^9/10^3*'Inflation GDP Population'!$S$18/'Inflation GDP Population'!AY$18</f>
        <v>4.161603687</v>
      </c>
      <c r="BB62" s="132">
        <f>sum('Assumptions (NG non-electricity'!AZ$6)*10^15*'Assumptions (O&amp;G Upstream)'!BA$312/'Assumptions (O&amp;G Upstream)'!BA$320/10^9/10^3*'Inflation GDP Population'!$S$18/'Inflation GDP Population'!AZ$18</f>
        <v>4.228361279</v>
      </c>
    </row>
    <row r="63" ht="15.75" customHeight="1">
      <c r="A63" s="119" t="s">
        <v>305</v>
      </c>
      <c r="B63" s="131" t="s">
        <v>306</v>
      </c>
      <c r="C63" s="120" t="s">
        <v>270</v>
      </c>
      <c r="D63" s="132">
        <f>'Transportation and Industrial G'!B$20*10^9*'Transportation and Industrial G'!B28/10^9</f>
        <v>1.600463985</v>
      </c>
      <c r="E63" s="132">
        <f>'Transportation and Industrial G'!C$20*10^9*'Transportation and Industrial G'!C28/10^9</f>
        <v>1.644226637</v>
      </c>
      <c r="F63" s="132">
        <f>'Transportation and Industrial G'!D$20*10^9*'Transportation and Industrial G'!D28/10^9</f>
        <v>1.656075279</v>
      </c>
      <c r="G63" s="132">
        <f>'Transportation and Industrial G'!E$20*10^9*'Transportation and Industrial G'!E28/10^9</f>
        <v>1.633906089</v>
      </c>
      <c r="H63" s="132">
        <f>'Transportation and Industrial G'!F$20*10^9*'Transportation and Industrial G'!F28/10^9</f>
        <v>1.963889578</v>
      </c>
      <c r="I63" s="132">
        <f>'Transportation and Industrial G'!G$20*10^9*'Transportation and Industrial G'!G28/10^9</f>
        <v>2.472712351</v>
      </c>
      <c r="J63" s="132">
        <f>'Transportation and Industrial G'!H$20*10^9*'Transportation and Industrial G'!H28/10^9</f>
        <v>2.567049308</v>
      </c>
      <c r="K63" s="132">
        <f>'Transportation and Industrial G'!I$20*10^9*'Transportation and Industrial G'!I28/10^9</f>
        <v>2.595267694</v>
      </c>
      <c r="L63" s="132">
        <f>'Transportation and Industrial G'!J$20*10^9*'Transportation and Industrial G'!J28/10^9</f>
        <v>3.017993299</v>
      </c>
      <c r="M63" s="132">
        <f>'Transportation and Industrial G'!K$20*10^9*'Transportation and Industrial G'!K28/10^9</f>
        <v>2.665154473</v>
      </c>
      <c r="N63" s="132">
        <f>'Transportation and Industrial G'!L$20*10^9*'Transportation and Industrial G'!L28/10^9</f>
        <v>3.46555497</v>
      </c>
      <c r="O63" s="132">
        <f>'Transportation and Industrial G'!M$20*10^9*'Transportation and Industrial G'!M28/10^9</f>
        <v>3.943337269</v>
      </c>
      <c r="P63" s="132">
        <f>'Transportation and Industrial G'!N$20*10^9*'Transportation and Industrial G'!N28/10^9</f>
        <v>3.568674405</v>
      </c>
      <c r="Q63" s="132">
        <f>'Transportation and Industrial G'!O$20*10^9*'Transportation and Industrial G'!O28/10^9</f>
        <v>2.999677088</v>
      </c>
      <c r="R63" s="132">
        <f>'Transportation and Industrial G'!P$20*10^9*'Transportation and Industrial G'!P28/10^9</f>
        <v>2.464740042</v>
      </c>
      <c r="S63" s="132">
        <f>'Transportation and Industrial G'!Q$20*10^9*'Transportation and Industrial G'!Q28/10^9</f>
        <v>2.024800304</v>
      </c>
      <c r="T63" s="132">
        <f>'Transportation and Industrial G'!R$20*10^9*'Transportation and Industrial G'!R28/10^9</f>
        <v>1.404779172</v>
      </c>
      <c r="U63" s="132">
        <f>'Transportation and Industrial G'!S$20*10^9*'Transportation and Industrial G'!S28/10^9</f>
        <v>1.753749855</v>
      </c>
      <c r="V63" s="132">
        <f>'Transportation and Industrial G'!T$20*10^9*'Transportation and Industrial G'!T28/10^9</f>
        <v>1.970570828</v>
      </c>
      <c r="W63" s="132">
        <f>'Transportation and Industrial G'!U$20*10^9*'Transportation and Industrial G'!U28/10^9</f>
        <v>1.848192071</v>
      </c>
      <c r="X63" s="132">
        <f>'Transportation and Industrial G'!V$20*10^9*'Transportation and Industrial G'!V28/10^9</f>
        <v>1.805018604</v>
      </c>
      <c r="Y63" s="132">
        <f>'Transportation and Industrial G'!W$20*10^9*'Transportation and Industrial G'!W28/10^9</f>
        <v>1.73187199</v>
      </c>
      <c r="Z63" s="132">
        <f>'Transportation and Industrial G'!X$20*10^9*'Transportation and Industrial G'!X28/10^9</f>
        <v>1.703902405</v>
      </c>
      <c r="AA63" s="132">
        <f>'Transportation and Industrial G'!Y$20*10^9*'Transportation and Industrial G'!Y28/10^9</f>
        <v>1.690982009</v>
      </c>
      <c r="AB63" s="132">
        <f>'Transportation and Industrial G'!Z$20*10^9*'Transportation and Industrial G'!Z28/10^9</f>
        <v>1.696812325</v>
      </c>
      <c r="AC63" s="132">
        <f>'Transportation and Industrial G'!AA$20*10^9*'Transportation and Industrial G'!AA28/10^9</f>
        <v>1.702627908</v>
      </c>
      <c r="AD63" s="132">
        <f>'Transportation and Industrial G'!AB$20*10^9*'Transportation and Industrial G'!AB28/10^9</f>
        <v>1.712167115</v>
      </c>
      <c r="AE63" s="132">
        <f>'Transportation and Industrial G'!AC$20*10^9*'Transportation and Industrial G'!AC28/10^9</f>
        <v>1.725418895</v>
      </c>
      <c r="AF63" s="132">
        <f>'Transportation and Industrial G'!AD$20*10^9*'Transportation and Industrial G'!AD28/10^9</f>
        <v>1.73117923</v>
      </c>
      <c r="AG63" s="132">
        <f>'Transportation and Industrial G'!AE$20*10^9*'Transportation and Industrial G'!AE28/10^9</f>
        <v>1.748106751</v>
      </c>
      <c r="AH63" s="132">
        <f>'Transportation and Industrial G'!AF$20*10^9*'Transportation and Industrial G'!AF28/10^9</f>
        <v>1.753826571</v>
      </c>
      <c r="AI63" s="132">
        <f>'Transportation and Industrial G'!AG$20*10^9*'Transportation and Industrial G'!AG28/10^9</f>
        <v>1.766971538</v>
      </c>
      <c r="AJ63" s="132">
        <f>'Transportation and Industrial G'!AH$20*10^9*'Transportation and Industrial G'!AH28/10^9</f>
        <v>1.776370782</v>
      </c>
      <c r="AK63" s="132">
        <f>'Transportation and Industrial G'!AI$20*10^9*'Transportation and Industrial G'!AI28/10^9</f>
        <v>1.77832278</v>
      </c>
      <c r="AL63" s="132">
        <f>'Transportation and Industrial G'!AJ$20*10^9*'Transportation and Industrial G'!AJ28/10^9</f>
        <v>1.780267411</v>
      </c>
      <c r="AM63" s="132">
        <f>'Transportation and Industrial G'!AK$20*10^9*'Transportation and Industrial G'!AK28/10^9</f>
        <v>1.78961509</v>
      </c>
      <c r="AN63" s="132">
        <f>'Transportation and Industrial G'!AL$20*10^9*'Transportation and Industrial G'!AL28/10^9</f>
        <v>1.795239146</v>
      </c>
      <c r="AO63" s="132">
        <f>'Transportation and Industrial G'!AM$20*10^9*'Transportation and Industrial G'!AM28/10^9</f>
        <v>1.797150629</v>
      </c>
      <c r="AP63" s="132">
        <f>'Transportation and Industrial G'!AN$20*10^9*'Transportation and Industrial G'!AN28/10^9</f>
        <v>1.802748902</v>
      </c>
      <c r="AQ63" s="132">
        <f>'Transportation and Industrial G'!AO$20*10^9*'Transportation and Industrial G'!AO28/10^9</f>
        <v>1.800951494</v>
      </c>
      <c r="AR63" s="132">
        <f>'Transportation and Industrial G'!AP$20*10^9*'Transportation and Industrial G'!AP28/10^9</f>
        <v>1.802840877</v>
      </c>
      <c r="AS63" s="132">
        <f>'Transportation and Industrial G'!AQ$20*10^9*'Transportation and Industrial G'!AQ28/10^9</f>
        <v>1.808406002</v>
      </c>
      <c r="AT63" s="132">
        <f>'Transportation and Industrial G'!AR$20*10^9*'Transportation and Industrial G'!AR28/10^9</f>
        <v>1.810276969</v>
      </c>
      <c r="AU63" s="132">
        <f>'Transportation and Industrial G'!AS$20*10^9*'Transportation and Industrial G'!AS28/10^9</f>
        <v>1.81214057</v>
      </c>
      <c r="AV63" s="132">
        <f>'Transportation and Industrial G'!AT$20*10^9*'Transportation and Industrial G'!AT28/10^9</f>
        <v>1.817668862</v>
      </c>
      <c r="AW63" s="132">
        <f>'Transportation and Industrial G'!AU$20*10^9*'Transportation and Industrial G'!AU28/10^9</f>
        <v>1.826850797</v>
      </c>
      <c r="AX63" s="132">
        <f>'Transportation and Industrial G'!AV$20*10^9*'Transportation and Industrial G'!AV28/10^9</f>
        <v>1.825016557</v>
      </c>
      <c r="AY63" s="132">
        <f>'Transportation and Industrial G'!AW$20*10^9*'Transportation and Industrial G'!AW28/10^9</f>
        <v>1.830504334</v>
      </c>
      <c r="AZ63" s="132">
        <f>'Transportation and Industrial G'!AX$20*10^9*'Transportation and Industrial G'!AX28/10^9</f>
        <v>1.832320053</v>
      </c>
      <c r="BA63" s="132">
        <f>'Transportation and Industrial G'!AY$20*10^9*'Transportation and Industrial G'!AY28/10^9</f>
        <v>1.834128405</v>
      </c>
      <c r="BB63" s="132">
        <f>'Transportation and Industrial G'!AZ$20*10^9*'Transportation and Industrial G'!AZ28/10^9</f>
        <v>1.835929391</v>
      </c>
    </row>
    <row r="64" ht="15.75" customHeight="1">
      <c r="A64" s="119" t="s">
        <v>307</v>
      </c>
      <c r="B64" s="131" t="s">
        <v>290</v>
      </c>
      <c r="C64" s="123" t="s">
        <v>273</v>
      </c>
      <c r="D64" s="133">
        <f>D55*1000/'Inflation GDP Population'!B$28</f>
        <v>141.2493335</v>
      </c>
      <c r="E64" s="133">
        <f>E55*1000/'Inflation GDP Population'!C$28</f>
        <v>133.8959126</v>
      </c>
      <c r="F64" s="133">
        <f>F55*1000/'Inflation GDP Population'!D$28</f>
        <v>129.4963491</v>
      </c>
      <c r="G64" s="133">
        <f>G55*1000/'Inflation GDP Population'!E$28</f>
        <v>148.7830228</v>
      </c>
      <c r="H64" s="133">
        <f>H55*1000/'Inflation GDP Population'!F$28</f>
        <v>194.0079112</v>
      </c>
      <c r="I64" s="133">
        <f>I55*1000/'Inflation GDP Population'!G$28</f>
        <v>259.0005486</v>
      </c>
      <c r="J64" s="133">
        <f>J55*1000/'Inflation GDP Population'!H$28</f>
        <v>289.4724836</v>
      </c>
      <c r="K64" s="133">
        <f>K55*1000/'Inflation GDP Population'!I$28</f>
        <v>302.3096699</v>
      </c>
      <c r="L64" s="133">
        <f>L55*1000/'Inflation GDP Population'!J$28</f>
        <v>383.2451829</v>
      </c>
      <c r="M64" s="133">
        <f>M55*1000/'Inflation GDP Population'!K$28</f>
        <v>194.3722296</v>
      </c>
      <c r="N64" s="133">
        <f>N55*1000/'Inflation GDP Population'!L$28</f>
        <v>243.1674966</v>
      </c>
      <c r="O64" s="133">
        <f>O55*1000/'Inflation GDP Population'!M$28</f>
        <v>287.458142</v>
      </c>
      <c r="P64" s="133">
        <f>P55*1000/'Inflation GDP Population'!N$28</f>
        <v>270.6609736</v>
      </c>
      <c r="Q64" s="133">
        <f>Q55*1000/'Inflation GDP Population'!O$28</f>
        <v>265.3912214</v>
      </c>
      <c r="R64" s="133">
        <f>R55*1000/'Inflation GDP Population'!P$28</f>
        <v>246.4589531</v>
      </c>
      <c r="S64" s="133">
        <f>S55*1000/'Inflation GDP Population'!Q$28</f>
        <v>131.453541</v>
      </c>
      <c r="T64" s="133">
        <f>T55*1000/'Inflation GDP Population'!R$28</f>
        <v>111.388881</v>
      </c>
      <c r="U64" s="133">
        <f>U55*1000/'Inflation GDP Population'!S$28</f>
        <v>127.0286349</v>
      </c>
      <c r="V64" s="133">
        <f>V55*1000/'Inflation GDP Population'!T$28</f>
        <v>159.9129326</v>
      </c>
      <c r="W64" s="133">
        <f>W55*1000/'Inflation GDP Population'!U$28</f>
        <v>169.0801254</v>
      </c>
      <c r="X64" s="133">
        <f>X55*1000/'Inflation GDP Population'!V$28</f>
        <v>175.9107916</v>
      </c>
      <c r="Y64" s="133">
        <f>Y55*1000/'Inflation GDP Population'!W$28</f>
        <v>182.1499064</v>
      </c>
      <c r="Z64" s="133">
        <f>Z55*1000/'Inflation GDP Population'!X$28</f>
        <v>182.5269567</v>
      </c>
      <c r="AA64" s="133">
        <f>AA55*1000/'Inflation GDP Population'!Y$28</f>
        <v>188.7458106</v>
      </c>
      <c r="AB64" s="133">
        <f>AB55*1000/'Inflation GDP Population'!Z$28</f>
        <v>198.912645</v>
      </c>
      <c r="AC64" s="133">
        <f>AC55*1000/'Inflation GDP Population'!AA$28</f>
        <v>208.0403194</v>
      </c>
      <c r="AD64" s="133">
        <f>AD55*1000/'Inflation GDP Population'!AB$28</f>
        <v>215.6861736</v>
      </c>
      <c r="AE64" s="133">
        <f>AE55*1000/'Inflation GDP Population'!AC$28</f>
        <v>223.9153892</v>
      </c>
      <c r="AF64" s="133">
        <f>AF55*1000/'Inflation GDP Population'!AD$28</f>
        <v>230.5900475</v>
      </c>
      <c r="AG64" s="133">
        <f>AG55*1000/'Inflation GDP Population'!AE$28</f>
        <v>237.8389803</v>
      </c>
      <c r="AH64" s="133">
        <f>AH55*1000/'Inflation GDP Population'!AF$28</f>
        <v>243.5608096</v>
      </c>
      <c r="AI64" s="133">
        <f>AI55*1000/'Inflation GDP Population'!AG$28</f>
        <v>251.0802464</v>
      </c>
      <c r="AJ64" s="133">
        <f>AJ55*1000/'Inflation GDP Population'!AH$28</f>
        <v>256.6756994</v>
      </c>
      <c r="AK64" s="133">
        <f>AK55*1000/'Inflation GDP Population'!AI$28</f>
        <v>266.8347197</v>
      </c>
      <c r="AL64" s="133">
        <f>AL55*1000/'Inflation GDP Population'!AJ$28</f>
        <v>271.1686468</v>
      </c>
      <c r="AM64" s="133">
        <f>AM55*1000/'Inflation GDP Population'!AK$28</f>
        <v>278.2965929</v>
      </c>
      <c r="AN64" s="133">
        <f>AN55*1000/'Inflation GDP Population'!AL$28</f>
        <v>286.7002729</v>
      </c>
      <c r="AO64" s="133">
        <f>AO55*1000/'Inflation GDP Population'!AM$28</f>
        <v>288.5222078</v>
      </c>
      <c r="AP64" s="133">
        <f>AP55*1000/'Inflation GDP Population'!AN$28</f>
        <v>294.8740776</v>
      </c>
      <c r="AQ64" s="133">
        <f>AQ55*1000/'Inflation GDP Population'!AO$28</f>
        <v>300.0278074</v>
      </c>
      <c r="AR64" s="133">
        <f>AR55*1000/'Inflation GDP Population'!AP$28</f>
        <v>307.4209135</v>
      </c>
      <c r="AS64" s="133">
        <f>AS55*1000/'Inflation GDP Population'!AQ$28</f>
        <v>312.2841814</v>
      </c>
      <c r="AT64" s="133">
        <f>AT55*1000/'Inflation GDP Population'!AR$28</f>
        <v>319.5950088</v>
      </c>
      <c r="AU64" s="133">
        <f>AU55*1000/'Inflation GDP Population'!AS$28</f>
        <v>323.6981757</v>
      </c>
      <c r="AV64" s="133">
        <f>AV55*1000/'Inflation GDP Population'!AT$28</f>
        <v>328.7251195</v>
      </c>
      <c r="AW64" s="133">
        <f>AW55*1000/'Inflation GDP Population'!AU$28</f>
        <v>333.878708</v>
      </c>
      <c r="AX64" s="133">
        <f>AX55*1000/'Inflation GDP Population'!AV$28</f>
        <v>338.4897575</v>
      </c>
      <c r="AY64" s="133">
        <f>AY55*1000/'Inflation GDP Population'!AW$28</f>
        <v>343.0454942</v>
      </c>
      <c r="AZ64" s="133">
        <f>AZ55*1000/'Inflation GDP Population'!AX$28</f>
        <v>347.7397742</v>
      </c>
      <c r="BA64" s="133">
        <f>BA55*1000/'Inflation GDP Population'!AY$28</f>
        <v>351.766561</v>
      </c>
      <c r="BB64" s="133">
        <f>BB55*1000/'Inflation GDP Population'!AZ$28</f>
        <v>355.5952042</v>
      </c>
    </row>
    <row r="65" ht="15.75" customHeight="1">
      <c r="A65" s="119" t="s">
        <v>308</v>
      </c>
      <c r="B65" s="131" t="s">
        <v>292</v>
      </c>
      <c r="C65" s="123" t="s">
        <v>273</v>
      </c>
      <c r="D65" s="133">
        <f>D56*1000/'Inflation GDP Population'!B$28</f>
        <v>23.06098757</v>
      </c>
      <c r="E65" s="133">
        <f>E56*1000/'Inflation GDP Population'!C$28</f>
        <v>18.70535085</v>
      </c>
      <c r="F65" s="133">
        <f>F56*1000/'Inflation GDP Population'!D$28</f>
        <v>17.41542507</v>
      </c>
      <c r="G65" s="133">
        <f>G56*1000/'Inflation GDP Population'!E$28</f>
        <v>21.16997279</v>
      </c>
      <c r="H65" s="133">
        <f>H56*1000/'Inflation GDP Population'!F$28</f>
        <v>25.88172904</v>
      </c>
      <c r="I65" s="133">
        <f>I56*1000/'Inflation GDP Population'!G$28</f>
        <v>32.52214209</v>
      </c>
      <c r="J65" s="133">
        <f>J56*1000/'Inflation GDP Population'!H$28</f>
        <v>31.78428904</v>
      </c>
      <c r="K65" s="133">
        <f>K56*1000/'Inflation GDP Population'!I$28</f>
        <v>32.18210993</v>
      </c>
      <c r="L65" s="133">
        <f>L56*1000/'Inflation GDP Population'!J$28</f>
        <v>42.82743018</v>
      </c>
      <c r="M65" s="133">
        <f>M56*1000/'Inflation GDP Population'!K$28</f>
        <v>24.14611565</v>
      </c>
      <c r="N65" s="133">
        <f>N56*1000/'Inflation GDP Population'!L$28</f>
        <v>29.14991307</v>
      </c>
      <c r="O65" s="133">
        <f>O56*1000/'Inflation GDP Population'!M$28</f>
        <v>33.45484457</v>
      </c>
      <c r="P65" s="133">
        <f>P56*1000/'Inflation GDP Population'!N$28</f>
        <v>29.37962049</v>
      </c>
      <c r="Q65" s="133">
        <f>Q56*1000/'Inflation GDP Population'!O$28</f>
        <v>30.73940195</v>
      </c>
      <c r="R65" s="133">
        <f>R56*1000/'Inflation GDP Population'!P$28</f>
        <v>30.29837539</v>
      </c>
      <c r="S65" s="133">
        <f>S56*1000/'Inflation GDP Population'!Q$28</f>
        <v>25.45878094</v>
      </c>
      <c r="T65" s="133">
        <f>T56*1000/'Inflation GDP Population'!R$28</f>
        <v>21.69350149</v>
      </c>
      <c r="U65" s="133">
        <f>U56*1000/'Inflation GDP Population'!S$28</f>
        <v>24.67611945</v>
      </c>
      <c r="V65" s="133">
        <f>V56*1000/'Inflation GDP Population'!T$28</f>
        <v>30.76112704</v>
      </c>
      <c r="W65" s="133">
        <f>W56*1000/'Inflation GDP Population'!U$28</f>
        <v>32.21059041</v>
      </c>
      <c r="X65" s="133">
        <f>X56*1000/'Inflation GDP Population'!V$28</f>
        <v>33.19168084</v>
      </c>
      <c r="Y65" s="133">
        <f>Y56*1000/'Inflation GDP Population'!W$28</f>
        <v>34.04385053</v>
      </c>
      <c r="Z65" s="133">
        <f>Z56*1000/'Inflation GDP Population'!X$28</f>
        <v>33.79490202</v>
      </c>
      <c r="AA65" s="133">
        <f>AA56*1000/'Inflation GDP Population'!Y$28</f>
        <v>34.62235868</v>
      </c>
      <c r="AB65" s="133">
        <f>AB56*1000/'Inflation GDP Population'!Z$28</f>
        <v>36.15237158</v>
      </c>
      <c r="AC65" s="133">
        <f>AC56*1000/'Inflation GDP Population'!AA$28</f>
        <v>37.46762308</v>
      </c>
      <c r="AD65" s="133">
        <f>AD56*1000/'Inflation GDP Population'!AB$28</f>
        <v>38.49493539</v>
      </c>
      <c r="AE65" s="133">
        <f>AE56*1000/'Inflation GDP Population'!AC$28</f>
        <v>39.60733333</v>
      </c>
      <c r="AF65" s="133">
        <f>AF56*1000/'Inflation GDP Population'!AD$28</f>
        <v>40.42775356</v>
      </c>
      <c r="AG65" s="133">
        <f>AG56*1000/'Inflation GDP Population'!AE$28</f>
        <v>41.33384615</v>
      </c>
      <c r="AH65" s="133">
        <f>AH56*1000/'Inflation GDP Population'!AF$28</f>
        <v>41.96136555</v>
      </c>
      <c r="AI65" s="133">
        <f>AI56*1000/'Inflation GDP Population'!AG$28</f>
        <v>42.88537545</v>
      </c>
      <c r="AJ65" s="133">
        <f>AJ56*1000/'Inflation GDP Population'!AH$28</f>
        <v>43.46806573</v>
      </c>
      <c r="AK65" s="133">
        <f>AK56*1000/'Inflation GDP Population'!AI$28</f>
        <v>44.80748908</v>
      </c>
      <c r="AL65" s="133">
        <f>AL56*1000/'Inflation GDP Population'!AJ$28</f>
        <v>45.15477475</v>
      </c>
      <c r="AM65" s="133">
        <f>AM56*1000/'Inflation GDP Population'!AK$28</f>
        <v>45.95795393</v>
      </c>
      <c r="AN65" s="133">
        <f>AN56*1000/'Inflation GDP Population'!AL$28</f>
        <v>46.95713429</v>
      </c>
      <c r="AO65" s="133">
        <f>AO56*1000/'Inflation GDP Population'!AM$28</f>
        <v>46.8710794</v>
      </c>
      <c r="AP65" s="133">
        <f>AP56*1000/'Inflation GDP Population'!AN$28</f>
        <v>47.51662086</v>
      </c>
      <c r="AQ65" s="133">
        <f>AQ56*1000/'Inflation GDP Population'!AO$28</f>
        <v>47.9605552</v>
      </c>
      <c r="AR65" s="133">
        <f>AR56*1000/'Inflation GDP Population'!AP$28</f>
        <v>48.75283035</v>
      </c>
      <c r="AS65" s="133">
        <f>AS56*1000/'Inflation GDP Population'!AQ$28</f>
        <v>49.1348505</v>
      </c>
      <c r="AT65" s="133">
        <f>AT56*1000/'Inflation GDP Population'!AR$28</f>
        <v>49.89326043</v>
      </c>
      <c r="AU65" s="133">
        <f>AU56*1000/'Inflation GDP Population'!AS$28</f>
        <v>50.14330307</v>
      </c>
      <c r="AV65" s="133">
        <f>AV56*1000/'Inflation GDP Population'!AT$28</f>
        <v>50.53176368</v>
      </c>
      <c r="AW65" s="133">
        <f>AW56*1000/'Inflation GDP Population'!AU$28</f>
        <v>50.93388537</v>
      </c>
      <c r="AX65" s="133">
        <f>AX56*1000/'Inflation GDP Population'!AV$28</f>
        <v>51.24804883</v>
      </c>
      <c r="AY65" s="133">
        <f>AY56*1000/'Inflation GDP Population'!AW$28</f>
        <v>51.54944818</v>
      </c>
      <c r="AZ65" s="133">
        <f>AZ56*1000/'Inflation GDP Population'!AX$28</f>
        <v>51.86728641</v>
      </c>
      <c r="BA65" s="133">
        <f>BA56*1000/'Inflation GDP Population'!AY$28</f>
        <v>52.08186454</v>
      </c>
      <c r="BB65" s="133">
        <f>BB56*1000/'Inflation GDP Population'!AZ$28</f>
        <v>52.26443173</v>
      </c>
    </row>
    <row r="66" ht="15.75" customHeight="1">
      <c r="A66" s="119" t="s">
        <v>309</v>
      </c>
      <c r="B66" s="131" t="s">
        <v>294</v>
      </c>
      <c r="C66" s="123" t="s">
        <v>273</v>
      </c>
      <c r="D66" s="133">
        <f>D57*1000/'Inflation GDP Population'!B$28</f>
        <v>636.480523</v>
      </c>
      <c r="E66" s="133">
        <f>E57*1000/'Inflation GDP Population'!C$28</f>
        <v>527.4055229</v>
      </c>
      <c r="F66" s="133">
        <f>F57*1000/'Inflation GDP Population'!D$28</f>
        <v>523.2544767</v>
      </c>
      <c r="G66" s="133">
        <f>G57*1000/'Inflation GDP Population'!E$28</f>
        <v>609.2092159</v>
      </c>
      <c r="H66" s="133">
        <f>H57*1000/'Inflation GDP Population'!F$28</f>
        <v>822.7058259</v>
      </c>
      <c r="I66" s="133">
        <f>I57*1000/'Inflation GDP Population'!G$28</f>
        <v>1106.857337</v>
      </c>
      <c r="J66" s="133">
        <f>J57*1000/'Inflation GDP Population'!H$28</f>
        <v>1258.055891</v>
      </c>
      <c r="K66" s="133">
        <f>K57*1000/'Inflation GDP Population'!I$28</f>
        <v>1348.307018</v>
      </c>
      <c r="L66" s="133">
        <f>L57*1000/'Inflation GDP Population'!J$28</f>
        <v>1731.643488</v>
      </c>
      <c r="M66" s="133">
        <f>M57*1000/'Inflation GDP Population'!K$28</f>
        <v>1009.182924</v>
      </c>
      <c r="N66" s="133">
        <f>N57*1000/'Inflation GDP Population'!L$28</f>
        <v>1279.836112</v>
      </c>
      <c r="O66" s="133">
        <f>O57*1000/'Inflation GDP Population'!M$28</f>
        <v>1467.610638</v>
      </c>
      <c r="P66" s="133">
        <f>P57*1000/'Inflation GDP Population'!N$28</f>
        <v>1385.440983</v>
      </c>
      <c r="Q66" s="133">
        <f>Q57*1000/'Inflation GDP Population'!O$28</f>
        <v>1422.757473</v>
      </c>
      <c r="R66" s="133">
        <f>R57*1000/'Inflation GDP Population'!P$28</f>
        <v>1325.755468</v>
      </c>
      <c r="S66" s="133">
        <f>S57*1000/'Inflation GDP Population'!Q$28</f>
        <v>689.1046056</v>
      </c>
      <c r="T66" s="133">
        <f>T57*1000/'Inflation GDP Population'!R$28</f>
        <v>605.9031379</v>
      </c>
      <c r="U66" s="133">
        <f>U57*1000/'Inflation GDP Population'!S$28</f>
        <v>691.6989103</v>
      </c>
      <c r="V66" s="133">
        <f>V57*1000/'Inflation GDP Population'!T$28</f>
        <v>852.309192</v>
      </c>
      <c r="W66" s="133">
        <f>W57*1000/'Inflation GDP Population'!U$28</f>
        <v>882.0482786</v>
      </c>
      <c r="X66" s="133">
        <f>X57*1000/'Inflation GDP Population'!V$28</f>
        <v>898.1821222</v>
      </c>
      <c r="Y66" s="133">
        <f>Y57*1000/'Inflation GDP Population'!W$28</f>
        <v>910.2417105</v>
      </c>
      <c r="Z66" s="133">
        <f>Z57*1000/'Inflation GDP Population'!X$28</f>
        <v>892.6725211</v>
      </c>
      <c r="AA66" s="133">
        <f>AA57*1000/'Inflation GDP Population'!Y$28</f>
        <v>903.3564023</v>
      </c>
      <c r="AB66" s="133">
        <f>AB57*1000/'Inflation GDP Population'!Z$28</f>
        <v>931.6179839</v>
      </c>
      <c r="AC66" s="133">
        <f>AC57*1000/'Inflation GDP Population'!AA$28</f>
        <v>953.4355936</v>
      </c>
      <c r="AD66" s="133">
        <f>AD57*1000/'Inflation GDP Population'!AB$28</f>
        <v>967.1791157</v>
      </c>
      <c r="AE66" s="133">
        <f>AE57*1000/'Inflation GDP Population'!AC$28</f>
        <v>982.3795285</v>
      </c>
      <c r="AF66" s="133">
        <f>AF57*1000/'Inflation GDP Population'!AD$28</f>
        <v>989.7243575</v>
      </c>
      <c r="AG66" s="133">
        <f>AG57*1000/'Inflation GDP Population'!AE$28</f>
        <v>998.6198343</v>
      </c>
      <c r="AH66" s="133">
        <f>AH57*1000/'Inflation GDP Population'!AF$28</f>
        <v>1000.30079</v>
      </c>
      <c r="AI66" s="133">
        <f>AI57*1000/'Inflation GDP Population'!AG$28</f>
        <v>1008.560183</v>
      </c>
      <c r="AJ66" s="133">
        <f>AJ57*1000/'Inflation GDP Population'!AH$28</f>
        <v>1008.317908</v>
      </c>
      <c r="AK66" s="133">
        <f>AK57*1000/'Inflation GDP Population'!AI$28</f>
        <v>1025.022033</v>
      </c>
      <c r="AL66" s="133">
        <f>AL57*1000/'Inflation GDP Population'!AJ$28</f>
        <v>1018.498473</v>
      </c>
      <c r="AM66" s="133">
        <f>AM57*1000/'Inflation GDP Population'!AK$28</f>
        <v>1021.898834</v>
      </c>
      <c r="AN66" s="133">
        <f>AN57*1000/'Inflation GDP Population'!AL$28</f>
        <v>1029.089995</v>
      </c>
      <c r="AO66" s="133">
        <f>AO57*1000/'Inflation GDP Population'!AM$28</f>
        <v>1012.215173</v>
      </c>
      <c r="AP66" s="133">
        <f>AP57*1000/'Inflation GDP Population'!AN$28</f>
        <v>1010.970621</v>
      </c>
      <c r="AQ66" s="133">
        <f>AQ57*1000/'Inflation GDP Population'!AO$28</f>
        <v>1005.098384</v>
      </c>
      <c r="AR66" s="133">
        <f>AR57*1000/'Inflation GDP Population'!AP$28</f>
        <v>1006.141498</v>
      </c>
      <c r="AS66" s="133">
        <f>AS57*1000/'Inflation GDP Population'!AQ$28</f>
        <v>998.3532702</v>
      </c>
      <c r="AT66" s="133">
        <f>AT57*1000/'Inflation GDP Population'!AR$28</f>
        <v>997.8592994</v>
      </c>
      <c r="AU66" s="133">
        <f>AU57*1000/'Inflation GDP Population'!AS$28</f>
        <v>986.8869168</v>
      </c>
      <c r="AV66" s="133">
        <f>AV57*1000/'Inflation GDP Population'!AT$28</f>
        <v>978.4457831</v>
      </c>
      <c r="AW66" s="133">
        <f>AW57*1000/'Inflation GDP Population'!AU$28</f>
        <v>970.0279584</v>
      </c>
      <c r="AX66" s="133">
        <f>AX57*1000/'Inflation GDP Population'!AV$28</f>
        <v>959.7176263</v>
      </c>
      <c r="AY66" s="133">
        <f>AY57*1000/'Inflation GDP Population'!AW$28</f>
        <v>948.9831268</v>
      </c>
      <c r="AZ66" s="133">
        <f>AZ57*1000/'Inflation GDP Population'!AX$28</f>
        <v>938.3651322</v>
      </c>
      <c r="BA66" s="133">
        <f>BA57*1000/'Inflation GDP Population'!AY$28</f>
        <v>925.7205986</v>
      </c>
      <c r="BB66" s="133">
        <f>BB57*1000/'Inflation GDP Population'!AZ$28</f>
        <v>912.3917589</v>
      </c>
    </row>
    <row r="67" ht="15.75" customHeight="1">
      <c r="A67" s="119" t="s">
        <v>310</v>
      </c>
      <c r="B67" s="131" t="s">
        <v>296</v>
      </c>
      <c r="C67" s="123" t="s">
        <v>273</v>
      </c>
      <c r="D67" s="133">
        <f>D58*1000/'Inflation GDP Population'!B$28</f>
        <v>54.0955636</v>
      </c>
      <c r="E67" s="133">
        <f>E58*1000/'Inflation GDP Population'!C$28</f>
        <v>42.37137673</v>
      </c>
      <c r="F67" s="133">
        <f>F58*1000/'Inflation GDP Population'!D$28</f>
        <v>39.86999374</v>
      </c>
      <c r="G67" s="133">
        <f>G58*1000/'Inflation GDP Population'!E$28</f>
        <v>51.97749597</v>
      </c>
      <c r="H67" s="133">
        <f>H58*1000/'Inflation GDP Population'!F$28</f>
        <v>65.53747413</v>
      </c>
      <c r="I67" s="133">
        <f>I58*1000/'Inflation GDP Population'!G$28</f>
        <v>79.2085338</v>
      </c>
      <c r="J67" s="133">
        <f>J58*1000/'Inflation GDP Population'!H$28</f>
        <v>74.96288813</v>
      </c>
      <c r="K67" s="133">
        <f>K58*1000/'Inflation GDP Population'!I$28</f>
        <v>80.48857172</v>
      </c>
      <c r="L67" s="133">
        <f>L58*1000/'Inflation GDP Population'!J$28</f>
        <v>127.2493885</v>
      </c>
      <c r="M67" s="133">
        <f>M58*1000/'Inflation GDP Population'!K$28</f>
        <v>59.17887944</v>
      </c>
      <c r="N67" s="133">
        <f>N58*1000/'Inflation GDP Population'!L$28</f>
        <v>74.82643909</v>
      </c>
      <c r="O67" s="133">
        <f>O58*1000/'Inflation GDP Population'!M$28</f>
        <v>78.66406741</v>
      </c>
      <c r="P67" s="133">
        <f>P58*1000/'Inflation GDP Population'!N$28</f>
        <v>62.87840815</v>
      </c>
      <c r="Q67" s="133">
        <f>Q58*1000/'Inflation GDP Population'!O$28</f>
        <v>71.89506519</v>
      </c>
      <c r="R67" s="133">
        <f>R58*1000/'Inflation GDP Population'!P$28</f>
        <v>74.86639004</v>
      </c>
      <c r="S67" s="133">
        <f>S58*1000/'Inflation GDP Population'!Q$28</f>
        <v>37.5839202</v>
      </c>
      <c r="T67" s="133">
        <f>T58*1000/'Inflation GDP Population'!R$28</f>
        <v>26.67402267</v>
      </c>
      <c r="U67" s="133">
        <f>U58*1000/'Inflation GDP Population'!S$28</f>
        <v>29.74465451</v>
      </c>
      <c r="V67" s="133">
        <f>V58*1000/'Inflation GDP Population'!T$28</f>
        <v>36.60663842</v>
      </c>
      <c r="W67" s="133">
        <f>W58*1000/'Inflation GDP Population'!U$28</f>
        <v>37.83668245</v>
      </c>
      <c r="X67" s="133">
        <f>X58*1000/'Inflation GDP Population'!V$28</f>
        <v>38.4795354</v>
      </c>
      <c r="Y67" s="133">
        <f>Y58*1000/'Inflation GDP Population'!W$28</f>
        <v>38.94512247</v>
      </c>
      <c r="Z67" s="133">
        <f>Z58*1000/'Inflation GDP Population'!X$28</f>
        <v>38.14214588</v>
      </c>
      <c r="AA67" s="133">
        <f>AA58*1000/'Inflation GDP Population'!Y$28</f>
        <v>38.54551376</v>
      </c>
      <c r="AB67" s="133">
        <f>AB58*1000/'Inflation GDP Population'!Z$28</f>
        <v>39.69528228</v>
      </c>
      <c r="AC67" s="133">
        <f>AC58*1000/'Inflation GDP Population'!AA$28</f>
        <v>40.56604515</v>
      </c>
      <c r="AD67" s="133">
        <f>AD58*1000/'Inflation GDP Population'!AB$28</f>
        <v>41.08959086</v>
      </c>
      <c r="AE67" s="133">
        <f>AE58*1000/'Inflation GDP Population'!AC$28</f>
        <v>41.67162692</v>
      </c>
      <c r="AF67" s="133">
        <f>AF58*1000/'Inflation GDP Population'!AD$28</f>
        <v>41.91732847</v>
      </c>
      <c r="AG67" s="133">
        <f>AG58*1000/'Inflation GDP Population'!AE$28</f>
        <v>42.22589859</v>
      </c>
      <c r="AH67" s="133">
        <f>AH58*1000/'Inflation GDP Population'!AF$28</f>
        <v>42.22689035</v>
      </c>
      <c r="AI67" s="133">
        <f>AI58*1000/'Inflation GDP Population'!AG$28</f>
        <v>42.50300626</v>
      </c>
      <c r="AJ67" s="133">
        <f>AJ58*1000/'Inflation GDP Population'!AH$28</f>
        <v>42.41830734</v>
      </c>
      <c r="AK67" s="133">
        <f>AK58*1000/'Inflation GDP Population'!AI$28</f>
        <v>43.04322717</v>
      </c>
      <c r="AL67" s="133">
        <f>AL58*1000/'Inflation GDP Population'!AJ$28</f>
        <v>42.68984066</v>
      </c>
      <c r="AM67" s="133">
        <f>AM58*1000/'Inflation GDP Population'!AK$28</f>
        <v>42.75041043</v>
      </c>
      <c r="AN67" s="133">
        <f>AN58*1000/'Inflation GDP Population'!AL$28</f>
        <v>42.96636027</v>
      </c>
      <c r="AO67" s="133">
        <f>AO58*1000/'Inflation GDP Population'!AM$28</f>
        <v>42.17589278</v>
      </c>
      <c r="AP67" s="133">
        <f>AP58*1000/'Inflation GDP Population'!AN$28</f>
        <v>42.0357071</v>
      </c>
      <c r="AQ67" s="133">
        <f>AQ58*1000/'Inflation GDP Population'!AO$28</f>
        <v>41.70110716</v>
      </c>
      <c r="AR67" s="133">
        <f>AR58*1000/'Inflation GDP Population'!AP$28</f>
        <v>41.65111605</v>
      </c>
      <c r="AS67" s="133">
        <f>AS58*1000/'Inflation GDP Population'!AQ$28</f>
        <v>41.2333154</v>
      </c>
      <c r="AT67" s="133">
        <f>AT58*1000/'Inflation GDP Population'!AR$28</f>
        <v>41.11459197</v>
      </c>
      <c r="AU67" s="133">
        <f>AU58*1000/'Inflation GDP Population'!AS$28</f>
        <v>40.56217456</v>
      </c>
      <c r="AV67" s="133">
        <f>AV58*1000/'Inflation GDP Population'!AT$28</f>
        <v>40.11256255</v>
      </c>
      <c r="AW67" s="133">
        <f>AW58*1000/'Inflation GDP Population'!AU$28</f>
        <v>39.66234129</v>
      </c>
      <c r="AX67" s="133">
        <f>AX58*1000/'Inflation GDP Population'!AV$28</f>
        <v>39.13330587</v>
      </c>
      <c r="AY67" s="133">
        <f>AY58*1000/'Inflation GDP Population'!AW$28</f>
        <v>38.58573282</v>
      </c>
      <c r="AZ67" s="133">
        <f>AZ58*1000/'Inflation GDP Population'!AX$28</f>
        <v>38.04162687</v>
      </c>
      <c r="BA67" s="133">
        <f>BA58*1000/'Inflation GDP Population'!AY$28</f>
        <v>37.4142646</v>
      </c>
      <c r="BB67" s="133">
        <f>BB58*1000/'Inflation GDP Population'!AZ$28</f>
        <v>36.75843009</v>
      </c>
    </row>
    <row r="68" ht="15.75" customHeight="1">
      <c r="A68" s="119" t="s">
        <v>311</v>
      </c>
      <c r="B68" s="131" t="s">
        <v>312</v>
      </c>
      <c r="C68" s="123" t="s">
        <v>273</v>
      </c>
      <c r="D68" s="133">
        <f t="shared" ref="D68:BB68" si="6">sum(D64:D67)</f>
        <v>854.8864077</v>
      </c>
      <c r="E68" s="133">
        <f t="shared" si="6"/>
        <v>722.3781631</v>
      </c>
      <c r="F68" s="133">
        <f t="shared" si="6"/>
        <v>710.0362446</v>
      </c>
      <c r="G68" s="133">
        <f t="shared" si="6"/>
        <v>831.1397075</v>
      </c>
      <c r="H68" s="133">
        <f t="shared" si="6"/>
        <v>1108.13294</v>
      </c>
      <c r="I68" s="133">
        <f t="shared" si="6"/>
        <v>1477.588562</v>
      </c>
      <c r="J68" s="133">
        <f t="shared" si="6"/>
        <v>1654.275552</v>
      </c>
      <c r="K68" s="133">
        <f t="shared" si="6"/>
        <v>1763.28737</v>
      </c>
      <c r="L68" s="133">
        <f t="shared" si="6"/>
        <v>2284.96549</v>
      </c>
      <c r="M68" s="133">
        <f t="shared" si="6"/>
        <v>1286.880149</v>
      </c>
      <c r="N68" s="133">
        <f t="shared" si="6"/>
        <v>1626.979961</v>
      </c>
      <c r="O68" s="133">
        <f t="shared" si="6"/>
        <v>1867.187692</v>
      </c>
      <c r="P68" s="133">
        <f t="shared" si="6"/>
        <v>1748.359985</v>
      </c>
      <c r="Q68" s="133">
        <f t="shared" si="6"/>
        <v>1790.783162</v>
      </c>
      <c r="R68" s="133">
        <f t="shared" si="6"/>
        <v>1677.379186</v>
      </c>
      <c r="S68" s="133">
        <f t="shared" si="6"/>
        <v>883.6008478</v>
      </c>
      <c r="T68" s="133">
        <f t="shared" si="6"/>
        <v>765.659543</v>
      </c>
      <c r="U68" s="133">
        <f t="shared" si="6"/>
        <v>873.1483191</v>
      </c>
      <c r="V68" s="133">
        <f t="shared" si="6"/>
        <v>1079.58989</v>
      </c>
      <c r="W68" s="133">
        <f t="shared" si="6"/>
        <v>1121.175677</v>
      </c>
      <c r="X68" s="133">
        <f t="shared" si="6"/>
        <v>1145.76413</v>
      </c>
      <c r="Y68" s="133">
        <f t="shared" si="6"/>
        <v>1165.38059</v>
      </c>
      <c r="Z68" s="133">
        <f t="shared" si="6"/>
        <v>1147.136526</v>
      </c>
      <c r="AA68" s="133">
        <f t="shared" si="6"/>
        <v>1165.270085</v>
      </c>
      <c r="AB68" s="133">
        <f t="shared" si="6"/>
        <v>1206.378283</v>
      </c>
      <c r="AC68" s="133">
        <f t="shared" si="6"/>
        <v>1239.509581</v>
      </c>
      <c r="AD68" s="133">
        <f t="shared" si="6"/>
        <v>1262.449816</v>
      </c>
      <c r="AE68" s="133">
        <f t="shared" si="6"/>
        <v>1287.573878</v>
      </c>
      <c r="AF68" s="133">
        <f t="shared" si="6"/>
        <v>1302.659487</v>
      </c>
      <c r="AG68" s="133">
        <f t="shared" si="6"/>
        <v>1320.018559</v>
      </c>
      <c r="AH68" s="133">
        <f t="shared" si="6"/>
        <v>1328.049855</v>
      </c>
      <c r="AI68" s="133">
        <f t="shared" si="6"/>
        <v>1345.028811</v>
      </c>
      <c r="AJ68" s="133">
        <f t="shared" si="6"/>
        <v>1350.879981</v>
      </c>
      <c r="AK68" s="133">
        <f t="shared" si="6"/>
        <v>1379.707469</v>
      </c>
      <c r="AL68" s="133">
        <f t="shared" si="6"/>
        <v>1377.511735</v>
      </c>
      <c r="AM68" s="133">
        <f t="shared" si="6"/>
        <v>1388.903791</v>
      </c>
      <c r="AN68" s="133">
        <f t="shared" si="6"/>
        <v>1405.713763</v>
      </c>
      <c r="AO68" s="133">
        <f t="shared" si="6"/>
        <v>1389.784353</v>
      </c>
      <c r="AP68" s="133">
        <f t="shared" si="6"/>
        <v>1395.397027</v>
      </c>
      <c r="AQ68" s="133">
        <f t="shared" si="6"/>
        <v>1394.787854</v>
      </c>
      <c r="AR68" s="133">
        <f t="shared" si="6"/>
        <v>1403.966358</v>
      </c>
      <c r="AS68" s="133">
        <f t="shared" si="6"/>
        <v>1401.005617</v>
      </c>
      <c r="AT68" s="133">
        <f t="shared" si="6"/>
        <v>1408.462161</v>
      </c>
      <c r="AU68" s="133">
        <f t="shared" si="6"/>
        <v>1401.29057</v>
      </c>
      <c r="AV68" s="133">
        <f t="shared" si="6"/>
        <v>1397.815229</v>
      </c>
      <c r="AW68" s="133">
        <f t="shared" si="6"/>
        <v>1394.502893</v>
      </c>
      <c r="AX68" s="133">
        <f t="shared" si="6"/>
        <v>1388.588739</v>
      </c>
      <c r="AY68" s="133">
        <f t="shared" si="6"/>
        <v>1382.163802</v>
      </c>
      <c r="AZ68" s="133">
        <f t="shared" si="6"/>
        <v>1376.01382</v>
      </c>
      <c r="BA68" s="133">
        <f t="shared" si="6"/>
        <v>1366.983289</v>
      </c>
      <c r="BB68" s="133">
        <f t="shared" si="6"/>
        <v>1357.009825</v>
      </c>
    </row>
    <row r="69" ht="15.75" customHeight="1">
      <c r="A69" s="119" t="s">
        <v>313</v>
      </c>
      <c r="B69" s="131" t="s">
        <v>298</v>
      </c>
      <c r="C69" s="123" t="s">
        <v>273</v>
      </c>
      <c r="D69" s="133">
        <f>D59*1000/'Inflation GDP Population'!B$28</f>
        <v>113.0250379</v>
      </c>
      <c r="E69" s="133">
        <f>E59*1000/'Inflation GDP Population'!C$28</f>
        <v>88.50851898</v>
      </c>
      <c r="F69" s="133">
        <f>F59*1000/'Inflation GDP Population'!D$28</f>
        <v>77.1012975</v>
      </c>
      <c r="G69" s="133">
        <f>G59*1000/'Inflation GDP Population'!E$28</f>
        <v>113.9543819</v>
      </c>
      <c r="H69" s="133">
        <f>H59*1000/'Inflation GDP Population'!F$28</f>
        <v>123.3072082</v>
      </c>
      <c r="I69" s="133">
        <f>I59*1000/'Inflation GDP Population'!G$28</f>
        <v>169.7118241</v>
      </c>
      <c r="J69" s="133">
        <f>J59*1000/'Inflation GDP Population'!H$28</f>
        <v>124.3781048</v>
      </c>
      <c r="K69" s="133">
        <f>K59*1000/'Inflation GDP Population'!I$28</f>
        <v>125.4180981</v>
      </c>
      <c r="L69" s="133">
        <f>L59*1000/'Inflation GDP Population'!J$28</f>
        <v>150.295187</v>
      </c>
      <c r="M69" s="133">
        <f>M59*1000/'Inflation GDP Population'!K$28</f>
        <v>59.16091978</v>
      </c>
      <c r="N69" s="133">
        <f>N59*1000/'Inflation GDP Population'!L$28</f>
        <v>71.412452</v>
      </c>
      <c r="O69" s="133">
        <f>O59*1000/'Inflation GDP Population'!M$28</f>
        <v>67.5798313</v>
      </c>
      <c r="P69" s="133">
        <f>P59*1000/'Inflation GDP Population'!N$28</f>
        <v>48.7303936</v>
      </c>
      <c r="Q69" s="133">
        <f>Q59*1000/'Inflation GDP Population'!O$28</f>
        <v>71.48506659</v>
      </c>
      <c r="R69" s="133">
        <f>R59*1000/'Inflation GDP Population'!P$28</f>
        <v>92.26156092</v>
      </c>
      <c r="S69" s="133">
        <f>S59*1000/'Inflation GDP Population'!Q$28</f>
        <v>53.24574367</v>
      </c>
      <c r="T69" s="133">
        <f>T59*1000/'Inflation GDP Population'!R$28</f>
        <v>52.1265571</v>
      </c>
      <c r="U69" s="133">
        <f>U59*1000/'Inflation GDP Population'!S$28</f>
        <v>62.50368822</v>
      </c>
      <c r="V69" s="133">
        <f>V59*1000/'Inflation GDP Population'!T$28</f>
        <v>65.58099634</v>
      </c>
      <c r="W69" s="133">
        <f>W59*1000/'Inflation GDP Population'!U$28</f>
        <v>63.56436037</v>
      </c>
      <c r="X69" s="133">
        <f>X59*1000/'Inflation GDP Population'!V$28</f>
        <v>66.00549491</v>
      </c>
      <c r="Y69" s="133">
        <f>Y59*1000/'Inflation GDP Population'!W$28</f>
        <v>65.45302515</v>
      </c>
      <c r="Z69" s="133">
        <f>Z59*1000/'Inflation GDP Population'!X$28</f>
        <v>66.69055099</v>
      </c>
      <c r="AA69" s="133">
        <f>AA59*1000/'Inflation GDP Population'!Y$28</f>
        <v>70.70617573</v>
      </c>
      <c r="AB69" s="133">
        <f>AB59*1000/'Inflation GDP Population'!Z$28</f>
        <v>75.83308301</v>
      </c>
      <c r="AC69" s="133">
        <f>AC59*1000/'Inflation GDP Population'!AA$28</f>
        <v>82.27277041</v>
      </c>
      <c r="AD69" s="133">
        <f>AD59*1000/'Inflation GDP Population'!AB$28</f>
        <v>85.15519199</v>
      </c>
      <c r="AE69" s="133">
        <f>AE59*1000/'Inflation GDP Population'!AC$28</f>
        <v>86.93437764</v>
      </c>
      <c r="AF69" s="133">
        <f>AF59*1000/'Inflation GDP Population'!AD$28</f>
        <v>90.04957026</v>
      </c>
      <c r="AG69" s="133">
        <f>AG59*1000/'Inflation GDP Population'!AE$28</f>
        <v>91.67073966</v>
      </c>
      <c r="AH69" s="133">
        <f>AH59*1000/'Inflation GDP Population'!AF$28</f>
        <v>93.74553704</v>
      </c>
      <c r="AI69" s="133">
        <f>AI59*1000/'Inflation GDP Population'!AG$28</f>
        <v>94.68173317</v>
      </c>
      <c r="AJ69" s="133">
        <f>AJ59*1000/'Inflation GDP Population'!AH$28</f>
        <v>99.41769211</v>
      </c>
      <c r="AK69" s="133">
        <f>AK59*1000/'Inflation GDP Population'!AI$28</f>
        <v>102.3266386</v>
      </c>
      <c r="AL69" s="133">
        <f>AL59*1000/'Inflation GDP Population'!AJ$28</f>
        <v>104.858618</v>
      </c>
      <c r="AM69" s="133">
        <f>AM59*1000/'Inflation GDP Population'!AK$28</f>
        <v>107.4121429</v>
      </c>
      <c r="AN69" s="133">
        <f>AN59*1000/'Inflation GDP Population'!AL$28</f>
        <v>110.9793055</v>
      </c>
      <c r="AO69" s="133">
        <f>AO59*1000/'Inflation GDP Population'!AM$28</f>
        <v>113.0552961</v>
      </c>
      <c r="AP69" s="133">
        <f>AP59*1000/'Inflation GDP Population'!AN$28</f>
        <v>114.8715305</v>
      </c>
      <c r="AQ69" s="133">
        <f>AQ59*1000/'Inflation GDP Population'!AO$28</f>
        <v>117.0355488</v>
      </c>
      <c r="AR69" s="133">
        <f>AR59*1000/'Inflation GDP Population'!AP$28</f>
        <v>120.3112802</v>
      </c>
      <c r="AS69" s="133">
        <f>AS59*1000/'Inflation GDP Population'!AQ$28</f>
        <v>121.5662848</v>
      </c>
      <c r="AT69" s="133">
        <f>AT59*1000/'Inflation GDP Population'!AR$28</f>
        <v>124.4177563</v>
      </c>
      <c r="AU69" s="133">
        <f>AU59*1000/'Inflation GDP Population'!AS$28</f>
        <v>127.9035914</v>
      </c>
      <c r="AV69" s="133">
        <f>AV59*1000/'Inflation GDP Population'!AT$28</f>
        <v>132.0315298</v>
      </c>
      <c r="AW69" s="133">
        <f>AW59*1000/'Inflation GDP Population'!AU$28</f>
        <v>136.0478071</v>
      </c>
      <c r="AX69" s="133">
        <f>AX59*1000/'Inflation GDP Population'!AV$28</f>
        <v>139.4689452</v>
      </c>
      <c r="AY69" s="133">
        <f>AY59*1000/'Inflation GDP Population'!AW$28</f>
        <v>143.5169549</v>
      </c>
      <c r="AZ69" s="133">
        <f>AZ59*1000/'Inflation GDP Population'!AX$28</f>
        <v>149.5351737</v>
      </c>
      <c r="BA69" s="133">
        <f>BA59*1000/'Inflation GDP Population'!AY$28</f>
        <v>154.7100175</v>
      </c>
      <c r="BB69" s="133">
        <f>BB59*1000/'Inflation GDP Population'!AZ$28</f>
        <v>159.5333262</v>
      </c>
    </row>
    <row r="70" ht="15.75" customHeight="1">
      <c r="A70" s="119" t="s">
        <v>314</v>
      </c>
      <c r="B70" s="131" t="s">
        <v>300</v>
      </c>
      <c r="C70" s="123" t="s">
        <v>273</v>
      </c>
      <c r="D70" s="133">
        <f>D60*1000/'Inflation GDP Population'!B$28</f>
        <v>80.57461184</v>
      </c>
      <c r="E70" s="133">
        <f>E60*1000/'Inflation GDP Population'!C$28</f>
        <v>67.40581054</v>
      </c>
      <c r="F70" s="133">
        <f>F60*1000/'Inflation GDP Population'!D$28</f>
        <v>57.42479562</v>
      </c>
      <c r="G70" s="133">
        <f>G60*1000/'Inflation GDP Population'!E$28</f>
        <v>97.94302402</v>
      </c>
      <c r="H70" s="133">
        <f>H60*1000/'Inflation GDP Population'!F$28</f>
        <v>101.0879573</v>
      </c>
      <c r="I70" s="133">
        <f>I60*1000/'Inflation GDP Population'!G$28</f>
        <v>144.1754983</v>
      </c>
      <c r="J70" s="133">
        <f>J60*1000/'Inflation GDP Population'!H$28</f>
        <v>97.02045006</v>
      </c>
      <c r="K70" s="133">
        <f>K60*1000/'Inflation GDP Population'!I$28</f>
        <v>106.6150419</v>
      </c>
      <c r="L70" s="133">
        <f>L60*1000/'Inflation GDP Population'!J$28</f>
        <v>134.2547912</v>
      </c>
      <c r="M70" s="133">
        <f>M60*1000/'Inflation GDP Population'!K$28</f>
        <v>59.34709161</v>
      </c>
      <c r="N70" s="133">
        <f>N60*1000/'Inflation GDP Population'!L$28</f>
        <v>64.18136148</v>
      </c>
      <c r="O70" s="133">
        <f>O60*1000/'Inflation GDP Population'!M$28</f>
        <v>57.66065499</v>
      </c>
      <c r="P70" s="133">
        <f>P60*1000/'Inflation GDP Population'!N$28</f>
        <v>35.44012843</v>
      </c>
      <c r="Q70" s="133">
        <f>Q60*1000/'Inflation GDP Population'!O$28</f>
        <v>52.24548376</v>
      </c>
      <c r="R70" s="133">
        <f>R60*1000/'Inflation GDP Population'!P$28</f>
        <v>65.67409319</v>
      </c>
      <c r="S70" s="133">
        <f>S60*1000/'Inflation GDP Population'!Q$28</f>
        <v>34.99931696</v>
      </c>
      <c r="T70" s="133">
        <f>T60*1000/'Inflation GDP Population'!R$28</f>
        <v>31.44408229</v>
      </c>
      <c r="U70" s="133">
        <f>U60*1000/'Inflation GDP Population'!S$28</f>
        <v>36.89071497</v>
      </c>
      <c r="V70" s="133">
        <f>V60*1000/'Inflation GDP Population'!T$28</f>
        <v>38.35085501</v>
      </c>
      <c r="W70" s="133">
        <f>W60*1000/'Inflation GDP Population'!U$28</f>
        <v>36.83741669</v>
      </c>
      <c r="X70" s="133">
        <f>X60*1000/'Inflation GDP Population'!V$28</f>
        <v>37.91608751</v>
      </c>
      <c r="Y70" s="133">
        <f>Y60*1000/'Inflation GDP Population'!W$28</f>
        <v>37.2758375</v>
      </c>
      <c r="Z70" s="133">
        <f>Z60*1000/'Inflation GDP Population'!X$28</f>
        <v>37.66166835</v>
      </c>
      <c r="AA70" s="133">
        <f>AA60*1000/'Inflation GDP Population'!Y$28</f>
        <v>39.60140446</v>
      </c>
      <c r="AB70" s="133">
        <f>AB60*1000/'Inflation GDP Population'!Z$28</f>
        <v>42.13156905</v>
      </c>
      <c r="AC70" s="133">
        <f>AC60*1000/'Inflation GDP Population'!AA$28</f>
        <v>45.34984443</v>
      </c>
      <c r="AD70" s="133">
        <f>AD60*1000/'Inflation GDP Population'!AB$28</f>
        <v>46.57728386</v>
      </c>
      <c r="AE70" s="133">
        <f>AE60*1000/'Inflation GDP Population'!AC$28</f>
        <v>47.19197284</v>
      </c>
      <c r="AF70" s="133">
        <f>AF60*1000/'Inflation GDP Population'!AD$28</f>
        <v>48.52211518</v>
      </c>
      <c r="AG70" s="133">
        <f>AG60*1000/'Inflation GDP Population'!AE$28</f>
        <v>49.038376</v>
      </c>
      <c r="AH70" s="133">
        <f>AH60*1000/'Inflation GDP Population'!AF$28</f>
        <v>49.79284038</v>
      </c>
      <c r="AI70" s="133">
        <f>AI60*1000/'Inflation GDP Population'!AG$28</f>
        <v>49.94076145</v>
      </c>
      <c r="AJ70" s="133">
        <f>AJ60*1000/'Inflation GDP Population'!AH$28</f>
        <v>52.08169407</v>
      </c>
      <c r="AK70" s="133">
        <f>AK60*1000/'Inflation GDP Population'!AI$28</f>
        <v>53.2476663</v>
      </c>
      <c r="AL70" s="133">
        <f>AL60*1000/'Inflation GDP Population'!AJ$28</f>
        <v>54.20791219</v>
      </c>
      <c r="AM70" s="133">
        <f>AM60*1000/'Inflation GDP Population'!AK$28</f>
        <v>55.17129443</v>
      </c>
      <c r="AN70" s="133">
        <f>AN60*1000/'Inflation GDP Population'!AL$28</f>
        <v>56.64427076</v>
      </c>
      <c r="AO70" s="133">
        <f>AO60*1000/'Inflation GDP Population'!AM$28</f>
        <v>57.34697387</v>
      </c>
      <c r="AP70" s="133">
        <f>AP60*1000/'Inflation GDP Population'!AN$28</f>
        <v>57.91453033</v>
      </c>
      <c r="AQ70" s="133">
        <f>AQ60*1000/'Inflation GDP Population'!AO$28</f>
        <v>58.65391055</v>
      </c>
      <c r="AR70" s="133">
        <f>AR60*1000/'Inflation GDP Population'!AP$28</f>
        <v>59.94275643</v>
      </c>
      <c r="AS70" s="133">
        <f>AS60*1000/'Inflation GDP Population'!AQ$28</f>
        <v>60.21996745</v>
      </c>
      <c r="AT70" s="133">
        <f>AT60*1000/'Inflation GDP Population'!AR$28</f>
        <v>61.28459316</v>
      </c>
      <c r="AU70" s="133">
        <f>AU60*1000/'Inflation GDP Population'!AS$28</f>
        <v>62.6522386</v>
      </c>
      <c r="AV70" s="133">
        <f>AV60*1000/'Inflation GDP Population'!AT$28</f>
        <v>64.32185941</v>
      </c>
      <c r="AW70" s="133">
        <f>AW60*1000/'Inflation GDP Population'!AU$28</f>
        <v>65.92355243</v>
      </c>
      <c r="AX70" s="133">
        <f>AX60*1000/'Inflation GDP Population'!AV$28</f>
        <v>67.22559356</v>
      </c>
      <c r="AY70" s="133">
        <f>AY60*1000/'Inflation GDP Population'!AW$28</f>
        <v>68.81883483</v>
      </c>
      <c r="AZ70" s="133">
        <f>AZ60*1000/'Inflation GDP Population'!AX$28</f>
        <v>71.33987269</v>
      </c>
      <c r="BA70" s="133">
        <f>BA60*1000/'Inflation GDP Population'!AY$28</f>
        <v>73.43941125</v>
      </c>
      <c r="BB70" s="133">
        <f>BB60*1000/'Inflation GDP Population'!AZ$28</f>
        <v>75.3563623</v>
      </c>
    </row>
    <row r="71" ht="15.75" customHeight="1">
      <c r="A71" s="119" t="s">
        <v>315</v>
      </c>
      <c r="B71" s="131" t="s">
        <v>302</v>
      </c>
      <c r="C71" s="123" t="s">
        <v>273</v>
      </c>
      <c r="D71" s="133">
        <f>D61*1000/'Inflation GDP Population'!B$28</f>
        <v>14.04735395</v>
      </c>
      <c r="E71" s="133">
        <f>E61*1000/'Inflation GDP Population'!C$28</f>
        <v>11.59048947</v>
      </c>
      <c r="F71" s="133">
        <f>F61*1000/'Inflation GDP Population'!D$28</f>
        <v>9.939531685</v>
      </c>
      <c r="G71" s="133">
        <f>G61*1000/'Inflation GDP Population'!E$28</f>
        <v>13.11673942</v>
      </c>
      <c r="H71" s="133">
        <f>H61*1000/'Inflation GDP Population'!F$28</f>
        <v>12.02033648</v>
      </c>
      <c r="I71" s="133">
        <f>I61*1000/'Inflation GDP Population'!G$28</f>
        <v>17.00140303</v>
      </c>
      <c r="J71" s="133">
        <f>J61*1000/'Inflation GDP Population'!H$28</f>
        <v>11.84560362</v>
      </c>
      <c r="K71" s="133">
        <f>K61*1000/'Inflation GDP Population'!I$28</f>
        <v>14.5146786</v>
      </c>
      <c r="L71" s="133">
        <f>L61*1000/'Inflation GDP Population'!J$28</f>
        <v>18.0712908</v>
      </c>
      <c r="M71" s="133">
        <f>M61*1000/'Inflation GDP Population'!K$28</f>
        <v>9.064300909</v>
      </c>
      <c r="N71" s="133">
        <f>N61*1000/'Inflation GDP Population'!L$28</f>
        <v>11.19589277</v>
      </c>
      <c r="O71" s="133">
        <f>O61*1000/'Inflation GDP Population'!M$28</f>
        <v>10.55606095</v>
      </c>
      <c r="P71" s="133">
        <f>P61*1000/'Inflation GDP Population'!N$28</f>
        <v>6.22957506</v>
      </c>
      <c r="Q71" s="133">
        <f>Q61*1000/'Inflation GDP Population'!O$28</f>
        <v>7.866855672</v>
      </c>
      <c r="R71" s="133">
        <f>R61*1000/'Inflation GDP Population'!P$28</f>
        <v>10.59845687</v>
      </c>
      <c r="S71" s="133">
        <f>S61*1000/'Inflation GDP Population'!Q$28</f>
        <v>6.442395768</v>
      </c>
      <c r="T71" s="133">
        <f>T61*1000/'Inflation GDP Population'!R$28</f>
        <v>5.229773242</v>
      </c>
      <c r="U71" s="133">
        <f>U61*1000/'Inflation GDP Population'!S$28</f>
        <v>6.964656165</v>
      </c>
      <c r="V71" s="133">
        <f>V61*1000/'Inflation GDP Population'!T$28</f>
        <v>7.34148987</v>
      </c>
      <c r="W71" s="133">
        <f>W61*1000/'Inflation GDP Population'!U$28</f>
        <v>7.147576033</v>
      </c>
      <c r="X71" s="133">
        <f>X61*1000/'Inflation GDP Population'!V$28</f>
        <v>7.454092917</v>
      </c>
      <c r="Y71" s="133">
        <f>Y61*1000/'Inflation GDP Population'!W$28</f>
        <v>7.422469242</v>
      </c>
      <c r="Z71" s="133">
        <f>Z61*1000/'Inflation GDP Population'!X$28</f>
        <v>7.593198218</v>
      </c>
      <c r="AA71" s="133">
        <f>AA61*1000/'Inflation GDP Population'!Y$28</f>
        <v>8.081658285</v>
      </c>
      <c r="AB71" s="133">
        <f>AB61*1000/'Inflation GDP Population'!Z$28</f>
        <v>8.70018465</v>
      </c>
      <c r="AC71" s="133">
        <f>AC61*1000/'Inflation GDP Population'!AA$28</f>
        <v>9.473254153</v>
      </c>
      <c r="AD71" s="133">
        <f>AD61*1000/'Inflation GDP Population'!AB$28</f>
        <v>9.839585084</v>
      </c>
      <c r="AE71" s="133">
        <f>AE61*1000/'Inflation GDP Population'!AC$28</f>
        <v>10.07932589</v>
      </c>
      <c r="AF71" s="133">
        <f>AF61*1000/'Inflation GDP Population'!AD$28</f>
        <v>10.47489883</v>
      </c>
      <c r="AG71" s="133">
        <f>AG61*1000/'Inflation GDP Population'!AE$28</f>
        <v>10.69752431</v>
      </c>
      <c r="AH71" s="133">
        <f>AH61*1000/'Inflation GDP Population'!AF$28</f>
        <v>10.97351096</v>
      </c>
      <c r="AI71" s="133">
        <f>AI61*1000/'Inflation GDP Population'!AG$28</f>
        <v>11.11638638</v>
      </c>
      <c r="AJ71" s="133">
        <f>AJ61*1000/'Inflation GDP Population'!AH$28</f>
        <v>11.70645214</v>
      </c>
      <c r="AK71" s="133">
        <f>AK61*1000/'Inflation GDP Population'!AI$28</f>
        <v>12.08308754</v>
      </c>
      <c r="AL71" s="133">
        <f>AL61*1000/'Inflation GDP Population'!AJ$28</f>
        <v>12.41612069</v>
      </c>
      <c r="AM71" s="133">
        <f>AM61*1000/'Inflation GDP Population'!AK$28</f>
        <v>12.75246749</v>
      </c>
      <c r="AN71" s="133">
        <f>AN61*1000/'Inflation GDP Population'!AL$28</f>
        <v>13.21021115</v>
      </c>
      <c r="AO71" s="133">
        <f>AO61*1000/'Inflation GDP Population'!AM$28</f>
        <v>13.49133009</v>
      </c>
      <c r="AP71" s="133">
        <f>AP61*1000/'Inflation GDP Population'!AN$28</f>
        <v>13.74177396</v>
      </c>
      <c r="AQ71" s="133">
        <f>AQ61*1000/'Inflation GDP Population'!AO$28</f>
        <v>14.03415748</v>
      </c>
      <c r="AR71" s="133">
        <f>AR61*1000/'Inflation GDP Population'!AP$28</f>
        <v>14.46058274</v>
      </c>
      <c r="AS71" s="133">
        <f>AS61*1000/'Inflation GDP Population'!AQ$28</f>
        <v>14.6445925</v>
      </c>
      <c r="AT71" s="133">
        <f>AT61*1000/'Inflation GDP Population'!AR$28</f>
        <v>15.02124826</v>
      </c>
      <c r="AU71" s="133">
        <f>AU61*1000/'Inflation GDP Population'!AS$28</f>
        <v>15.47539263</v>
      </c>
      <c r="AV71" s="133">
        <f>AV61*1000/'Inflation GDP Population'!AT$28</f>
        <v>16.00842285</v>
      </c>
      <c r="AW71" s="133">
        <f>AW61*1000/'Inflation GDP Population'!AU$28</f>
        <v>16.52920372</v>
      </c>
      <c r="AX71" s="133">
        <f>AX61*1000/'Inflation GDP Population'!AV$28</f>
        <v>16.97875175</v>
      </c>
      <c r="AY71" s="133">
        <f>AY61*1000/'Inflation GDP Population'!AW$28</f>
        <v>17.50565849</v>
      </c>
      <c r="AZ71" s="133">
        <f>AZ61*1000/'Inflation GDP Population'!AX$28</f>
        <v>18.2744993</v>
      </c>
      <c r="BA71" s="133">
        <f>BA61*1000/'Inflation GDP Population'!AY$28</f>
        <v>18.94209652</v>
      </c>
      <c r="BB71" s="133">
        <f>BB61*1000/'Inflation GDP Population'!AZ$28</f>
        <v>19.5681508</v>
      </c>
    </row>
    <row r="72" ht="15.75" customHeight="1">
      <c r="A72" s="119" t="s">
        <v>316</v>
      </c>
      <c r="B72" s="131" t="s">
        <v>304</v>
      </c>
      <c r="C72" s="123" t="s">
        <v>273</v>
      </c>
      <c r="D72" s="133">
        <f>D62*1000/'Inflation GDP Population'!B$28</f>
        <v>129.5882856</v>
      </c>
      <c r="E72" s="133">
        <f>E62*1000/'Inflation GDP Population'!C$28</f>
        <v>105.9972008</v>
      </c>
      <c r="F72" s="133">
        <f>F62*1000/'Inflation GDP Population'!D$28</f>
        <v>90.61868788</v>
      </c>
      <c r="G72" s="133">
        <f>G62*1000/'Inflation GDP Population'!E$28</f>
        <v>157.4907064</v>
      </c>
      <c r="H72" s="133">
        <f>H62*1000/'Inflation GDP Population'!F$28</f>
        <v>155.3192941</v>
      </c>
      <c r="I72" s="133">
        <f>I62*1000/'Inflation GDP Population'!G$28</f>
        <v>220.783103</v>
      </c>
      <c r="J72" s="133">
        <f>J62*1000/'Inflation GDP Population'!H$28</f>
        <v>139.0701433</v>
      </c>
      <c r="K72" s="133">
        <f>K62*1000/'Inflation GDP Population'!I$28</f>
        <v>156.6449835</v>
      </c>
      <c r="L72" s="133">
        <f>L62*1000/'Inflation GDP Population'!J$28</f>
        <v>194.1319155</v>
      </c>
      <c r="M72" s="133">
        <f>M62*1000/'Inflation GDP Population'!K$28</f>
        <v>84.67152376</v>
      </c>
      <c r="N72" s="133">
        <f>N62*1000/'Inflation GDP Population'!L$28</f>
        <v>90.95969191</v>
      </c>
      <c r="O72" s="133">
        <f>O62*1000/'Inflation GDP Population'!M$28</f>
        <v>78.92097536</v>
      </c>
      <c r="P72" s="133">
        <f>P62*1000/'Inflation GDP Population'!N$28</f>
        <v>47.19705525</v>
      </c>
      <c r="Q72" s="133">
        <f>Q62*1000/'Inflation GDP Population'!O$28</f>
        <v>74.76909511</v>
      </c>
      <c r="R72" s="133">
        <f>R62*1000/'Inflation GDP Population'!P$28</f>
        <v>93.52135274</v>
      </c>
      <c r="S72" s="133">
        <f>S62*1000/'Inflation GDP Population'!Q$28</f>
        <v>50.67378928</v>
      </c>
      <c r="T72" s="133">
        <f>T62*1000/'Inflation GDP Population'!R$28</f>
        <v>43.62762466</v>
      </c>
      <c r="U72" s="133">
        <f>U62*1000/'Inflation GDP Population'!S$28</f>
        <v>50.4809122</v>
      </c>
      <c r="V72" s="133">
        <f>V62*1000/'Inflation GDP Population'!T$28</f>
        <v>51.85194563</v>
      </c>
      <c r="W72" s="133">
        <f>W62*1000/'Inflation GDP Population'!U$28</f>
        <v>49.21197662</v>
      </c>
      <c r="X72" s="133">
        <f>X62*1000/'Inflation GDP Population'!V$28</f>
        <v>50.05046699</v>
      </c>
      <c r="Y72" s="133">
        <f>Y62*1000/'Inflation GDP Population'!W$28</f>
        <v>48.62122902</v>
      </c>
      <c r="Z72" s="133">
        <f>Z62*1000/'Inflation GDP Population'!X$28</f>
        <v>48.54254149</v>
      </c>
      <c r="AA72" s="133">
        <f>AA62*1000/'Inflation GDP Population'!Y$28</f>
        <v>50.43919038</v>
      </c>
      <c r="AB72" s="133">
        <f>AB62*1000/'Inflation GDP Population'!Z$28</f>
        <v>53.02851307</v>
      </c>
      <c r="AC72" s="133">
        <f>AC62*1000/'Inflation GDP Population'!AA$28</f>
        <v>56.40677383</v>
      </c>
      <c r="AD72" s="133">
        <f>AD62*1000/'Inflation GDP Population'!AB$28</f>
        <v>57.25220553</v>
      </c>
      <c r="AE72" s="133">
        <f>AE62*1000/'Inflation GDP Population'!AC$28</f>
        <v>57.32675729</v>
      </c>
      <c r="AF72" s="133">
        <f>AF62*1000/'Inflation GDP Population'!AD$28</f>
        <v>58.25166562</v>
      </c>
      <c r="AG72" s="133">
        <f>AG62*1000/'Inflation GDP Population'!AE$28</f>
        <v>58.18243698</v>
      </c>
      <c r="AH72" s="133">
        <f>AH62*1000/'Inflation GDP Population'!AF$28</f>
        <v>58.3871649</v>
      </c>
      <c r="AI72" s="133">
        <f>AI62*1000/'Inflation GDP Population'!AG$28</f>
        <v>57.87718369</v>
      </c>
      <c r="AJ72" s="133">
        <f>AJ62*1000/'Inflation GDP Population'!AH$28</f>
        <v>59.65485518</v>
      </c>
      <c r="AK72" s="133">
        <f>AK62*1000/'Inflation GDP Population'!AI$28</f>
        <v>60.28039543</v>
      </c>
      <c r="AL72" s="133">
        <f>AL62*1000/'Inflation GDP Population'!AJ$28</f>
        <v>60.65393933</v>
      </c>
      <c r="AM72" s="133">
        <f>AM62*1000/'Inflation GDP Population'!AK$28</f>
        <v>61.0149083</v>
      </c>
      <c r="AN72" s="133">
        <f>AN62*1000/'Inflation GDP Population'!AL$28</f>
        <v>61.91708786</v>
      </c>
      <c r="AO72" s="133">
        <f>AO62*1000/'Inflation GDP Population'!AM$28</f>
        <v>61.9586166</v>
      </c>
      <c r="AP72" s="133">
        <f>AP62*1000/'Inflation GDP Population'!AN$28</f>
        <v>61.84719411</v>
      </c>
      <c r="AQ72" s="133">
        <f>AQ62*1000/'Inflation GDP Population'!AO$28</f>
        <v>61.91201277</v>
      </c>
      <c r="AR72" s="133">
        <f>AR62*1000/'Inflation GDP Population'!AP$28</f>
        <v>62.54088663</v>
      </c>
      <c r="AS72" s="133">
        <f>AS62*1000/'Inflation GDP Population'!AQ$28</f>
        <v>62.10416873</v>
      </c>
      <c r="AT72" s="133">
        <f>AT62*1000/'Inflation GDP Population'!AR$28</f>
        <v>62.4723225</v>
      </c>
      <c r="AU72" s="133">
        <f>AU62*1000/'Inflation GDP Population'!AS$28</f>
        <v>63.12943431</v>
      </c>
      <c r="AV72" s="133">
        <f>AV62*1000/'Inflation GDP Population'!AT$28</f>
        <v>64.06419386</v>
      </c>
      <c r="AW72" s="133">
        <f>AW62*1000/'Inflation GDP Population'!AU$28</f>
        <v>64.90243902</v>
      </c>
      <c r="AX72" s="133">
        <f>AX62*1000/'Inflation GDP Population'!AV$28</f>
        <v>65.42150511</v>
      </c>
      <c r="AY72" s="133">
        <f>AY62*1000/'Inflation GDP Population'!AW$28</f>
        <v>66.20033125</v>
      </c>
      <c r="AZ72" s="133">
        <f>AZ62*1000/'Inflation GDP Population'!AX$28</f>
        <v>67.83491588</v>
      </c>
      <c r="BA72" s="133">
        <f>BA62*1000/'Inflation GDP Population'!AY$28</f>
        <v>69.02701213</v>
      </c>
      <c r="BB72" s="133">
        <f>BB62*1000/'Inflation GDP Population'!AZ$28</f>
        <v>70.01308563</v>
      </c>
    </row>
    <row r="73" ht="15.75" customHeight="1">
      <c r="A73" s="119" t="s">
        <v>317</v>
      </c>
      <c r="B73" s="131" t="s">
        <v>318</v>
      </c>
      <c r="C73" s="123" t="s">
        <v>273</v>
      </c>
      <c r="D73" s="133">
        <f>sum(D59:D62)*1000/'Inflation GDP Population'!B$28</f>
        <v>337.2352893</v>
      </c>
      <c r="E73" s="133">
        <f>sum(E59:E62)*1000/'Inflation GDP Population'!C$28</f>
        <v>273.5020198</v>
      </c>
      <c r="F73" s="133">
        <f>sum(F59:F62)*1000/'Inflation GDP Population'!D$28</f>
        <v>235.0843127</v>
      </c>
      <c r="G73" s="133">
        <f>sum(G59:G62)*1000/'Inflation GDP Population'!E$28</f>
        <v>382.5048518</v>
      </c>
      <c r="H73" s="133">
        <f>sum(H59:H62)*1000/'Inflation GDP Population'!F$28</f>
        <v>391.7347961</v>
      </c>
      <c r="I73" s="133">
        <f>sum(I59:I62)*1000/'Inflation GDP Population'!G$28</f>
        <v>551.6718285</v>
      </c>
      <c r="J73" s="133">
        <f>sum(J59:J62)*1000/'Inflation GDP Population'!H$28</f>
        <v>372.3143017</v>
      </c>
      <c r="K73" s="133">
        <f>sum(K59:K62)*1000/'Inflation GDP Population'!I$28</f>
        <v>403.1928021</v>
      </c>
      <c r="L73" s="133">
        <f>sum(L59:L62)*1000/'Inflation GDP Population'!J$28</f>
        <v>496.7531846</v>
      </c>
      <c r="M73" s="133">
        <f>sum(M59:M62)*1000/'Inflation GDP Population'!K$28</f>
        <v>212.2438361</v>
      </c>
      <c r="N73" s="133">
        <f>sum(N59:N62)*1000/'Inflation GDP Population'!L$28</f>
        <v>237.7493982</v>
      </c>
      <c r="O73" s="133">
        <f>sum(O59:O62)*1000/'Inflation GDP Population'!M$28</f>
        <v>214.7175226</v>
      </c>
      <c r="P73" s="133">
        <f>sum(P59:P62)*1000/'Inflation GDP Population'!N$28</f>
        <v>137.5971523</v>
      </c>
      <c r="Q73" s="133">
        <f>sum(Q59:Q62)*1000/'Inflation GDP Population'!O$28</f>
        <v>206.3665011</v>
      </c>
      <c r="R73" s="133">
        <f>sum(R59:R62)*1000/'Inflation GDP Population'!P$28</f>
        <v>262.0554637</v>
      </c>
      <c r="S73" s="133">
        <f>sum(S59:S62)*1000/'Inflation GDP Population'!Q$28</f>
        <v>145.3612457</v>
      </c>
      <c r="T73" s="133">
        <f>sum(T59:T62)*1000/'Inflation GDP Population'!R$28</f>
        <v>132.4280373</v>
      </c>
      <c r="U73" s="133">
        <f>sum(U59:U62)*1000/'Inflation GDP Population'!S$28</f>
        <v>156.8399716</v>
      </c>
      <c r="V73" s="133">
        <f>sum(V59:V62)*1000/'Inflation GDP Population'!T$28</f>
        <v>163.1252869</v>
      </c>
      <c r="W73" s="133">
        <f>sum(W59:W62)*1000/'Inflation GDP Population'!U$28</f>
        <v>156.7613297</v>
      </c>
      <c r="X73" s="133">
        <f>sum(X59:X62)*1000/'Inflation GDP Population'!V$28</f>
        <v>161.4261423</v>
      </c>
      <c r="Y73" s="133">
        <f>sum(Y59:Y62)*1000/'Inflation GDP Population'!W$28</f>
        <v>158.7725609</v>
      </c>
      <c r="Z73" s="133">
        <f>sum(Z59:Z62)*1000/'Inflation GDP Population'!X$28</f>
        <v>160.487959</v>
      </c>
      <c r="AA73" s="133">
        <f>sum(AA59:AA62)*1000/'Inflation GDP Population'!Y$28</f>
        <v>168.8284289</v>
      </c>
      <c r="AB73" s="133">
        <f>sum(AB59:AB62)*1000/'Inflation GDP Population'!Z$28</f>
        <v>179.6933498</v>
      </c>
      <c r="AC73" s="133">
        <f>sum(AC59:AC62)*1000/'Inflation GDP Population'!AA$28</f>
        <v>193.5026428</v>
      </c>
      <c r="AD73" s="133">
        <f>sum(AD59:AD62)*1000/'Inflation GDP Population'!AB$28</f>
        <v>198.8242665</v>
      </c>
      <c r="AE73" s="133">
        <f>sum(AE59:AE62)*1000/'Inflation GDP Population'!AC$28</f>
        <v>201.5324337</v>
      </c>
      <c r="AF73" s="133">
        <f>sum(AF59:AF62)*1000/'Inflation GDP Population'!AD$28</f>
        <v>207.2982499</v>
      </c>
      <c r="AG73" s="133">
        <f>sum(AG59:AG62)*1000/'Inflation GDP Population'!AE$28</f>
        <v>209.589077</v>
      </c>
      <c r="AH73" s="133">
        <f>sum(AH59:AH62)*1000/'Inflation GDP Population'!AF$28</f>
        <v>212.8990533</v>
      </c>
      <c r="AI73" s="133">
        <f>sum(AI59:AI62)*1000/'Inflation GDP Population'!AG$28</f>
        <v>213.6160647</v>
      </c>
      <c r="AJ73" s="133">
        <f>sum(AJ59:AJ62)*1000/'Inflation GDP Population'!AH$28</f>
        <v>222.8606935</v>
      </c>
      <c r="AK73" s="133">
        <f>sum(AK59:AK62)*1000/'Inflation GDP Population'!AI$28</f>
        <v>227.9377879</v>
      </c>
      <c r="AL73" s="133">
        <f>sum(AL59:AL62)*1000/'Inflation GDP Population'!AJ$28</f>
        <v>232.1365902</v>
      </c>
      <c r="AM73" s="133">
        <f>sum(AM59:AM62)*1000/'Inflation GDP Population'!AK$28</f>
        <v>236.3508132</v>
      </c>
      <c r="AN73" s="133">
        <f>sum(AN59:AN62)*1000/'Inflation GDP Population'!AL$28</f>
        <v>242.7508753</v>
      </c>
      <c r="AO73" s="133">
        <f>sum(AO59:AO62)*1000/'Inflation GDP Population'!AM$28</f>
        <v>245.8522166</v>
      </c>
      <c r="AP73" s="133">
        <f>sum(AP59:AP62)*1000/'Inflation GDP Population'!AN$28</f>
        <v>248.3750289</v>
      </c>
      <c r="AQ73" s="133">
        <f>sum(AQ59:AQ62)*1000/'Inflation GDP Population'!AO$28</f>
        <v>251.6356296</v>
      </c>
      <c r="AR73" s="133">
        <f>sum(AR59:AR62)*1000/'Inflation GDP Population'!AP$28</f>
        <v>257.255506</v>
      </c>
      <c r="AS73" s="133">
        <f>sum(AS59:AS62)*1000/'Inflation GDP Population'!AQ$28</f>
        <v>258.5350135</v>
      </c>
      <c r="AT73" s="133">
        <f>sum(AT59:AT62)*1000/'Inflation GDP Population'!AR$28</f>
        <v>263.1959203</v>
      </c>
      <c r="AU73" s="133">
        <f>sum(AU59:AU62)*1000/'Inflation GDP Population'!AS$28</f>
        <v>269.160657</v>
      </c>
      <c r="AV73" s="133">
        <f>sum(AV59:AV62)*1000/'Inflation GDP Population'!AT$28</f>
        <v>276.426006</v>
      </c>
      <c r="AW73" s="133">
        <f>sum(AW59:AW62)*1000/'Inflation GDP Population'!AU$28</f>
        <v>283.4030023</v>
      </c>
      <c r="AX73" s="133">
        <f>sum(AX59:AX62)*1000/'Inflation GDP Population'!AV$28</f>
        <v>289.0947956</v>
      </c>
      <c r="AY73" s="133">
        <f>sum(AY59:AY62)*1000/'Inflation GDP Population'!AW$28</f>
        <v>296.0417794</v>
      </c>
      <c r="AZ73" s="133">
        <f>sum(AZ59:AZ62)*1000/'Inflation GDP Population'!AX$28</f>
        <v>306.9844616</v>
      </c>
      <c r="BA73" s="133">
        <f>sum(BA59:BA62)*1000/'Inflation GDP Population'!AY$28</f>
        <v>316.1185374</v>
      </c>
      <c r="BB73" s="133">
        <f>sum(BB59:BB62)*1000/'Inflation GDP Population'!AZ$28</f>
        <v>324.470925</v>
      </c>
    </row>
    <row r="74" ht="15.75" customHeight="1">
      <c r="A74" s="119" t="s">
        <v>319</v>
      </c>
      <c r="B74" s="131" t="s">
        <v>306</v>
      </c>
      <c r="C74" s="123" t="s">
        <v>273</v>
      </c>
      <c r="D74" s="133">
        <f>D63*1000/'Inflation GDP Population'!B$28</f>
        <v>30.95097367</v>
      </c>
      <c r="E74" s="133">
        <f>E63*1000/'Inflation GDP Population'!C$28</f>
        <v>31.62466065</v>
      </c>
      <c r="F74" s="133">
        <f>F63*1000/'Inflation GDP Population'!D$28</f>
        <v>31.66889093</v>
      </c>
      <c r="G74" s="133">
        <f>G63*1000/'Inflation GDP Population'!E$28</f>
        <v>31.06872221</v>
      </c>
      <c r="H74" s="133">
        <f>H63*1000/'Inflation GDP Population'!F$28</f>
        <v>37.13780713</v>
      </c>
      <c r="I74" s="133">
        <f>I63*1000/'Inflation GDP Population'!G$28</f>
        <v>46.52302826</v>
      </c>
      <c r="J74" s="133">
        <f>J63*1000/'Inflation GDP Population'!H$28</f>
        <v>48.04339065</v>
      </c>
      <c r="K74" s="133">
        <f>K63*1000/'Inflation GDP Population'!I$28</f>
        <v>48.34379406</v>
      </c>
      <c r="L74" s="133">
        <f>L63*1000/'Inflation GDP Population'!J$28</f>
        <v>55.93898038</v>
      </c>
      <c r="M74" s="133">
        <f>M63*1000/'Inflation GDP Population'!K$28</f>
        <v>49.12139674</v>
      </c>
      <c r="N74" s="133">
        <f>N63*1000/'Inflation GDP Population'!L$28</f>
        <v>63.51533057</v>
      </c>
      <c r="O74" s="133">
        <f>O63*1000/'Inflation GDP Population'!M$28</f>
        <v>71.94850915</v>
      </c>
      <c r="P74" s="133">
        <f>P63*1000/'Inflation GDP Population'!N$28</f>
        <v>64.85428599</v>
      </c>
      <c r="Q74" s="133">
        <f>Q63*1000/'Inflation GDP Population'!O$28</f>
        <v>54.32123673</v>
      </c>
      <c r="R74" s="133">
        <f>R63*1000/'Inflation GDP Population'!P$28</f>
        <v>44.49940762</v>
      </c>
      <c r="S74" s="133">
        <f>S63*1000/'Inflation GDP Population'!Q$28</f>
        <v>36.47712826</v>
      </c>
      <c r="T74" s="133">
        <f>T63*1000/'Inflation GDP Population'!R$28</f>
        <v>25.25961385</v>
      </c>
      <c r="U74" s="133">
        <f>U63*1000/'Inflation GDP Population'!S$28</f>
        <v>31.45349909</v>
      </c>
      <c r="V74" s="133">
        <f>V63*1000/'Inflation GDP Population'!T$28</f>
        <v>35.24585994</v>
      </c>
      <c r="W74" s="133">
        <f>W63*1000/'Inflation GDP Population'!U$28</f>
        <v>32.89056926</v>
      </c>
      <c r="X74" s="133">
        <f>X63*1000/'Inflation GDP Population'!V$28</f>
        <v>31.96135635</v>
      </c>
      <c r="Y74" s="133">
        <f>Y63*1000/'Inflation GDP Population'!W$28</f>
        <v>30.56208844</v>
      </c>
      <c r="Z74" s="133">
        <f>Z63*1000/'Inflation GDP Population'!X$28</f>
        <v>29.96682132</v>
      </c>
      <c r="AA74" s="133">
        <f>AA63*1000/'Inflation GDP Population'!Y$28</f>
        <v>29.63934755</v>
      </c>
      <c r="AB74" s="133">
        <f>AB63*1000/'Inflation GDP Population'!Z$28</f>
        <v>29.6416303</v>
      </c>
      <c r="AC74" s="133">
        <f>AC63*1000/'Inflation GDP Population'!AA$28</f>
        <v>29.64364125</v>
      </c>
      <c r="AD74" s="133">
        <f>AD63*1000/'Inflation GDP Population'!AB$28</f>
        <v>29.71025269</v>
      </c>
      <c r="AE74" s="133">
        <f>AE63*1000/'Inflation GDP Population'!AC$28</f>
        <v>29.84062895</v>
      </c>
      <c r="AF74" s="133">
        <f>AF63*1000/'Inflation GDP Population'!AD$28</f>
        <v>29.84100795</v>
      </c>
      <c r="AG74" s="133">
        <f>AG63*1000/'Inflation GDP Population'!AE$28</f>
        <v>30.03324161</v>
      </c>
      <c r="AH74" s="133">
        <f>AH63*1000/'Inflation GDP Population'!AF$28</f>
        <v>30.03229007</v>
      </c>
      <c r="AI74" s="133">
        <f>AI63*1000/'Inflation GDP Population'!AG$28</f>
        <v>30.20813369</v>
      </c>
      <c r="AJ74" s="133">
        <f>AJ63*1000/'Inflation GDP Population'!AH$28</f>
        <v>30.31947302</v>
      </c>
      <c r="AK74" s="133">
        <f>AK63*1000/'Inflation GDP Population'!AI$28</f>
        <v>30.30354612</v>
      </c>
      <c r="AL74" s="133">
        <f>AL63*1000/'Inflation GDP Population'!AJ$28</f>
        <v>30.28754549</v>
      </c>
      <c r="AM74" s="133">
        <f>AM63*1000/'Inflation GDP Population'!AK$28</f>
        <v>30.3973404</v>
      </c>
      <c r="AN74" s="133">
        <f>AN63*1000/'Inflation GDP Population'!AL$28</f>
        <v>30.44363563</v>
      </c>
      <c r="AO74" s="133">
        <f>AO63*1000/'Inflation GDP Population'!AM$28</f>
        <v>30.42692533</v>
      </c>
      <c r="AP74" s="133">
        <f>AP63*1000/'Inflation GDP Population'!AN$28</f>
        <v>30.47258812</v>
      </c>
      <c r="AQ74" s="133">
        <f>AQ63*1000/'Inflation GDP Population'!AO$28</f>
        <v>30.39329287</v>
      </c>
      <c r="AR74" s="133">
        <f>AR63*1000/'Inflation GDP Population'!AP$28</f>
        <v>30.37637139</v>
      </c>
      <c r="AS74" s="133">
        <f>AS63*1000/'Inflation GDP Population'!AQ$28</f>
        <v>30.41664667</v>
      </c>
      <c r="AT74" s="133">
        <f>AT63*1000/'Inflation GDP Population'!AR$28</f>
        <v>30.39475547</v>
      </c>
      <c r="AU74" s="133">
        <f>AU63*1000/'Inflation GDP Population'!AS$28</f>
        <v>30.37281739</v>
      </c>
      <c r="AV74" s="133">
        <f>AV63*1000/'Inflation GDP Population'!AT$28</f>
        <v>30.41227161</v>
      </c>
      <c r="AW74" s="133">
        <f>AW63*1000/'Inflation GDP Population'!AU$28</f>
        <v>30.51261251</v>
      </c>
      <c r="AX74" s="133">
        <f>AX63*1000/'Inflation GDP Population'!AV$28</f>
        <v>30.42892889</v>
      </c>
      <c r="AY74" s="133">
        <f>AY63*1000/'Inflation GDP Population'!AW$28</f>
        <v>30.46740566</v>
      </c>
      <c r="AZ74" s="133">
        <f>AZ63*1000/'Inflation GDP Population'!AX$28</f>
        <v>30.44473625</v>
      </c>
      <c r="BA74" s="133">
        <f>BA63*1000/'Inflation GDP Population'!AY$28</f>
        <v>30.42202314</v>
      </c>
      <c r="BB74" s="133">
        <f>BB63*1000/'Inflation GDP Population'!AZ$28</f>
        <v>30.39926656</v>
      </c>
    </row>
    <row r="75" ht="15.75" customHeight="1">
      <c r="A75" s="119" t="s">
        <v>320</v>
      </c>
      <c r="B75" s="131" t="s">
        <v>290</v>
      </c>
      <c r="C75" s="134" t="s">
        <v>276</v>
      </c>
      <c r="D75" s="126">
        <f>D55*1000/'Inflation GDP Population'!B$23*100</f>
        <v>0.2812290192</v>
      </c>
      <c r="E75" s="126">
        <f>E55*1000/'Inflation GDP Population'!C$23*100</f>
        <v>0.2632802663</v>
      </c>
      <c r="F75" s="126">
        <f>F55*1000/'Inflation GDP Population'!D$23*100</f>
        <v>0.2505450789</v>
      </c>
      <c r="G75" s="126">
        <f>G55*1000/'Inflation GDP Population'!E$23*100</f>
        <v>0.2827542478</v>
      </c>
      <c r="H75" s="126">
        <f>H55*1000/'Inflation GDP Population'!F$23*100</f>
        <v>0.3594895632</v>
      </c>
      <c r="I75" s="126">
        <f>I55*1000/'Inflation GDP Population'!G$23*100</f>
        <v>0.4707118613</v>
      </c>
      <c r="J75" s="126">
        <f>J55*1000/'Inflation GDP Population'!H$23*100</f>
        <v>0.5215759781</v>
      </c>
      <c r="K75" s="126">
        <f>K55*1000/'Inflation GDP Population'!I$23*100</f>
        <v>0.5404431898</v>
      </c>
      <c r="L75" s="126">
        <f>L55*1000/'Inflation GDP Population'!J$23*100</f>
        <v>0.6842734578</v>
      </c>
      <c r="M75" s="126">
        <f>M55*1000/'Inflation GDP Population'!K$23*100</f>
        <v>0.353119376</v>
      </c>
      <c r="N75" s="126">
        <f>N55*1000/'Inflation GDP Population'!L$23*100</f>
        <v>0.4342044285</v>
      </c>
      <c r="O75" s="126">
        <f>O55*1000/'Inflation GDP Population'!M$23*100</f>
        <v>0.5098315975</v>
      </c>
      <c r="P75" s="126">
        <f>P55*1000/'Inflation GDP Population'!N$23*100</f>
        <v>0.476093019</v>
      </c>
      <c r="Q75" s="126">
        <f>Q55*1000/'Inflation GDP Population'!O$23*100</f>
        <v>0.4636243952</v>
      </c>
      <c r="R75" s="126">
        <f>R55*1000/'Inflation GDP Population'!P$23*100</f>
        <v>0.4244784655</v>
      </c>
      <c r="S75" s="126">
        <f>S55*1000/'Inflation GDP Population'!Q$23*100</f>
        <v>0.2214228725</v>
      </c>
      <c r="T75" s="126">
        <f>T55*1000/'Inflation GDP Population'!R$23*100</f>
        <v>0.1856761799</v>
      </c>
      <c r="U75" s="126">
        <f>U55*1000/'Inflation GDP Population'!S$23*100</f>
        <v>0.2103403807</v>
      </c>
      <c r="V75" s="126">
        <f>V55*1000/'Inflation GDP Population'!T$23*100</f>
        <v>0.2597230823</v>
      </c>
      <c r="W75" s="126">
        <f>W55*1000/'Inflation GDP Population'!U$23*100</f>
        <v>0.2715582491</v>
      </c>
      <c r="X75" s="126">
        <f>X55*1000/'Inflation GDP Population'!V$23*100</f>
        <v>0.2784523198</v>
      </c>
      <c r="Y75" s="126">
        <f>Y55*1000/'Inflation GDP Population'!W$23*100</f>
        <v>0.2837074493</v>
      </c>
      <c r="Z75" s="126">
        <f>Z55*1000/'Inflation GDP Population'!X$23*100</f>
        <v>0.2797352702</v>
      </c>
      <c r="AA75" s="126">
        <f>AA55*1000/'Inflation GDP Population'!Y$23*100</f>
        <v>0.2846236581</v>
      </c>
      <c r="AB75" s="126">
        <f>AB55*1000/'Inflation GDP Population'!Z$23*100</f>
        <v>0.2951376359</v>
      </c>
      <c r="AC75" s="126">
        <f>AC55*1000/'Inflation GDP Population'!AA$23*100</f>
        <v>0.3037199635</v>
      </c>
      <c r="AD75" s="126">
        <f>AD55*1000/'Inflation GDP Population'!AB$23*100</f>
        <v>0.3098181744</v>
      </c>
      <c r="AE75" s="126">
        <f>AE55*1000/'Inflation GDP Population'!AC$23*100</f>
        <v>0.3164626416</v>
      </c>
      <c r="AF75" s="126">
        <f>AF55*1000/'Inflation GDP Population'!AD$23*100</f>
        <v>0.3206477397</v>
      </c>
      <c r="AG75" s="126">
        <f>AG55*1000/'Inflation GDP Population'!AE$23*100</f>
        <v>0.3253980937</v>
      </c>
      <c r="AH75" s="126">
        <f>AH55*1000/'Inflation GDP Population'!AF$23*100</f>
        <v>0.3278528662</v>
      </c>
      <c r="AI75" s="126">
        <f>AI55*1000/'Inflation GDP Population'!AG$23*100</f>
        <v>0.3319699219</v>
      </c>
      <c r="AJ75" s="126">
        <f>AJ55*1000/'Inflation GDP Population'!AH$23*100</f>
        <v>0.3333376796</v>
      </c>
      <c r="AK75" s="126">
        <f>AK55*1000/'Inflation GDP Population'!AI$23*100</f>
        <v>0.3403723778</v>
      </c>
      <c r="AL75" s="126">
        <f>AL55*1000/'Inflation GDP Population'!AJ$23*100</f>
        <v>0.3397524665</v>
      </c>
      <c r="AM75" s="126">
        <f>AM55*1000/'Inflation GDP Population'!AK$23*100</f>
        <v>0.3424846159</v>
      </c>
      <c r="AN75" s="126">
        <f>AN55*1000/'Inflation GDP Population'!AL$23*100</f>
        <v>0.3465534156</v>
      </c>
      <c r="AO75" s="126">
        <f>AO55*1000/'Inflation GDP Population'!AM$23*100</f>
        <v>0.3425540374</v>
      </c>
      <c r="AP75" s="126">
        <f>AP55*1000/'Inflation GDP Population'!AN$23*100</f>
        <v>0.3438690408</v>
      </c>
      <c r="AQ75" s="126">
        <f>AQ55*1000/'Inflation GDP Population'!AO$23*100</f>
        <v>0.3436556617</v>
      </c>
      <c r="AR75" s="126">
        <f>AR55*1000/'Inflation GDP Population'!AP$23*100</f>
        <v>0.345859569</v>
      </c>
      <c r="AS75" s="126">
        <f>AS55*1000/'Inflation GDP Population'!AQ$23*100</f>
        <v>0.3451331121</v>
      </c>
      <c r="AT75" s="126">
        <f>AT55*1000/'Inflation GDP Population'!AR$23*100</f>
        <v>0.3469808814</v>
      </c>
      <c r="AU75" s="126">
        <f>AU55*1000/'Inflation GDP Population'!AS$23*100</f>
        <v>0.3452338661</v>
      </c>
      <c r="AV75" s="126">
        <f>AV55*1000/'Inflation GDP Population'!AT$23*100</f>
        <v>0.34440725</v>
      </c>
      <c r="AW75" s="126">
        <f>AW55*1000/'Inflation GDP Population'!AU$23*100</f>
        <v>0.3436315618</v>
      </c>
      <c r="AX75" s="126">
        <f>AX55*1000/'Inflation GDP Population'!AV$23*100</f>
        <v>0.3422263632</v>
      </c>
      <c r="AY75" s="126">
        <f>AY55*1000/'Inflation GDP Population'!AW$23*100</f>
        <v>0.3407076955</v>
      </c>
      <c r="AZ75" s="126">
        <f>AZ55*1000/'Inflation GDP Population'!AX$23*100</f>
        <v>0.33927009</v>
      </c>
      <c r="BA75" s="126">
        <f>BA55*1000/'Inflation GDP Population'!AY$23*100</f>
        <v>0.3371362374</v>
      </c>
      <c r="BB75" s="126">
        <f>BB55*1000/'Inflation GDP Population'!AZ$23*100</f>
        <v>0.3347843535</v>
      </c>
    </row>
    <row r="76" ht="15.75" customHeight="1">
      <c r="A76" s="119" t="s">
        <v>321</v>
      </c>
      <c r="B76" s="131" t="s">
        <v>292</v>
      </c>
      <c r="C76" s="134" t="s">
        <v>276</v>
      </c>
      <c r="D76" s="126">
        <f>D56*1000/'Inflation GDP Population'!B$23*100</f>
        <v>0.04591468687</v>
      </c>
      <c r="E76" s="126">
        <f>E56*1000/'Inflation GDP Population'!C$23*100</f>
        <v>0.03678043382</v>
      </c>
      <c r="F76" s="126">
        <f>F56*1000/'Inflation GDP Population'!D$23*100</f>
        <v>0.03369476497</v>
      </c>
      <c r="G76" s="126">
        <f>G56*1000/'Inflation GDP Population'!E$23*100</f>
        <v>0.04023241107</v>
      </c>
      <c r="H76" s="126">
        <f>H56*1000/'Inflation GDP Population'!F$23*100</f>
        <v>0.04795789724</v>
      </c>
      <c r="I76" s="126">
        <f>I56*1000/'Inflation GDP Population'!G$23*100</f>
        <v>0.05910627649</v>
      </c>
      <c r="J76" s="126">
        <f>J56*1000/'Inflation GDP Population'!H$23*100</f>
        <v>0.05726942139</v>
      </c>
      <c r="K76" s="126">
        <f>K56*1000/'Inflation GDP Population'!I$23*100</f>
        <v>0.05753240428</v>
      </c>
      <c r="L76" s="126">
        <f>L56*1000/'Inflation GDP Population'!J$23*100</f>
        <v>0.07646716788</v>
      </c>
      <c r="M76" s="126">
        <f>M56*1000/'Inflation GDP Population'!K$23*100</f>
        <v>0.04386666403</v>
      </c>
      <c r="N76" s="126">
        <f>N56*1000/'Inflation GDP Population'!L$23*100</f>
        <v>0.05205062981</v>
      </c>
      <c r="O76" s="126">
        <f>O56*1000/'Inflation GDP Population'!M$23*100</f>
        <v>0.05933502782</v>
      </c>
      <c r="P76" s="126">
        <f>P56*1000/'Inflation GDP Population'!N$23*100</f>
        <v>0.05167879222</v>
      </c>
      <c r="Q76" s="126">
        <f>Q56*1000/'Inflation GDP Population'!O$23*100</f>
        <v>0.05370010569</v>
      </c>
      <c r="R76" s="126">
        <f>R56*1000/'Inflation GDP Population'!P$23*100</f>
        <v>0.05218316369</v>
      </c>
      <c r="S76" s="126">
        <f>S56*1000/'Inflation GDP Population'!Q$23*100</f>
        <v>0.04288326023</v>
      </c>
      <c r="T76" s="126">
        <f>T56*1000/'Inflation GDP Population'!R$23*100</f>
        <v>0.03616129771</v>
      </c>
      <c r="U76" s="126">
        <f>U56*1000/'Inflation GDP Population'!S$23*100</f>
        <v>0.04085995543</v>
      </c>
      <c r="V76" s="126">
        <f>V56*1000/'Inflation GDP Population'!T$23*100</f>
        <v>0.04996077929</v>
      </c>
      <c r="W76" s="126">
        <f>W56*1000/'Inflation GDP Population'!U$23*100</f>
        <v>0.0517331739</v>
      </c>
      <c r="X76" s="126">
        <f>X56*1000/'Inflation GDP Population'!V$23*100</f>
        <v>0.05253970175</v>
      </c>
      <c r="Y76" s="126">
        <f>Y56*1000/'Inflation GDP Population'!W$23*100</f>
        <v>0.0530249737</v>
      </c>
      <c r="Z76" s="126">
        <f>Z56*1000/'Inflation GDP Population'!X$23*100</f>
        <v>0.05179304042</v>
      </c>
      <c r="AA76" s="126">
        <f>AA56*1000/'Inflation GDP Population'!Y$23*100</f>
        <v>0.05220959526</v>
      </c>
      <c r="AB76" s="126">
        <f>AB56*1000/'Inflation GDP Population'!Z$23*100</f>
        <v>0.05364126287</v>
      </c>
      <c r="AC76" s="126">
        <f>AC56*1000/'Inflation GDP Population'!AA$23*100</f>
        <v>0.05469932535</v>
      </c>
      <c r="AD76" s="126">
        <f>AD56*1000/'Inflation GDP Population'!AB$23*100</f>
        <v>0.05529529503</v>
      </c>
      <c r="AE76" s="126">
        <f>AE56*1000/'Inflation GDP Population'!AC$23*100</f>
        <v>0.05597757873</v>
      </c>
      <c r="AF76" s="126">
        <f>AF56*1000/'Inflation GDP Population'!AD$23*100</f>
        <v>0.05621694404</v>
      </c>
      <c r="AG76" s="126">
        <f>AG56*1000/'Inflation GDP Population'!AE$23*100</f>
        <v>0.05655067443</v>
      </c>
      <c r="AH76" s="126">
        <f>AH56*1000/'Inflation GDP Population'!AF$23*100</f>
        <v>0.05648344652</v>
      </c>
      <c r="AI76" s="126">
        <f>AI56*1000/'Inflation GDP Population'!AG$23*100</f>
        <v>0.05670161209</v>
      </c>
      <c r="AJ76" s="126">
        <f>AJ56*1000/'Inflation GDP Population'!AH$23*100</f>
        <v>0.05645078282</v>
      </c>
      <c r="AK76" s="126">
        <f>AK56*1000/'Inflation GDP Population'!AI$23*100</f>
        <v>0.0571560988</v>
      </c>
      <c r="AL76" s="126">
        <f>AL56*1000/'Inflation GDP Population'!AJ$23*100</f>
        <v>0.05657529467</v>
      </c>
      <c r="AM76" s="126">
        <f>AM56*1000/'Inflation GDP Population'!AK$23*100</f>
        <v>0.05655797663</v>
      </c>
      <c r="AN76" s="126">
        <f>AN56*1000/'Inflation GDP Population'!AL$23*100</f>
        <v>0.05676016668</v>
      </c>
      <c r="AO76" s="126">
        <f>AO56*1000/'Inflation GDP Population'!AM$23*100</f>
        <v>0.05564867123</v>
      </c>
      <c r="AP76" s="126">
        <f>AP56*1000/'Inflation GDP Population'!AN$23*100</f>
        <v>0.05541177092</v>
      </c>
      <c r="AQ76" s="126">
        <f>AQ56*1000/'Inflation GDP Population'!AO$23*100</f>
        <v>0.05493462914</v>
      </c>
      <c r="AR76" s="126">
        <f>AR56*1000/'Inflation GDP Population'!AP$23*100</f>
        <v>0.05484868513</v>
      </c>
      <c r="AS76" s="126">
        <f>AS56*1000/'Inflation GDP Population'!AQ$23*100</f>
        <v>0.05430330729</v>
      </c>
      <c r="AT76" s="126">
        <f>AT56*1000/'Inflation GDP Population'!AR$23*100</f>
        <v>0.05416857901</v>
      </c>
      <c r="AU76" s="126">
        <f>AU56*1000/'Inflation GDP Population'!AS$23*100</f>
        <v>0.0534793449</v>
      </c>
      <c r="AV76" s="126">
        <f>AV56*1000/'Inflation GDP Population'!AT$23*100</f>
        <v>0.05294242737</v>
      </c>
      <c r="AW76" s="126">
        <f>AW56*1000/'Inflation GDP Population'!AU$23*100</f>
        <v>0.05242170332</v>
      </c>
      <c r="AX76" s="126">
        <f>AX56*1000/'Inflation GDP Population'!AV$23*100</f>
        <v>0.05181377865</v>
      </c>
      <c r="AY76" s="126">
        <f>AY56*1000/'Inflation GDP Population'!AW$23*100</f>
        <v>0.05119814717</v>
      </c>
      <c r="AZ76" s="126">
        <f>AZ56*1000/'Inflation GDP Population'!AX$23*100</f>
        <v>0.05060398677</v>
      </c>
      <c r="BA76" s="126">
        <f>BA56*1000/'Inflation GDP Population'!AY$23*100</f>
        <v>0.04991572764</v>
      </c>
      <c r="BB76" s="126">
        <f>BB56*1000/'Inflation GDP Population'!AZ$23*100</f>
        <v>0.04920570857</v>
      </c>
    </row>
    <row r="77" ht="15.75" customHeight="1">
      <c r="A77" s="119" t="s">
        <v>322</v>
      </c>
      <c r="B77" s="131" t="s">
        <v>294</v>
      </c>
      <c r="C77" s="134" t="s">
        <v>276</v>
      </c>
      <c r="D77" s="126">
        <f>D57*1000/'Inflation GDP Population'!B$23*100</f>
        <v>1.267239915</v>
      </c>
      <c r="E77" s="126">
        <f>E57*1000/'Inflation GDP Population'!C$23*100</f>
        <v>1.037040368</v>
      </c>
      <c r="F77" s="126">
        <f>F57*1000/'Inflation GDP Population'!D$23*100</f>
        <v>1.012374751</v>
      </c>
      <c r="G77" s="126">
        <f>G57*1000/'Inflation GDP Population'!E$23*100</f>
        <v>1.15776982</v>
      </c>
      <c r="H77" s="126">
        <f>H57*1000/'Inflation GDP Population'!F$23*100</f>
        <v>1.524443804</v>
      </c>
      <c r="I77" s="126">
        <f>I57*1000/'Inflation GDP Population'!G$23*100</f>
        <v>2.011620748</v>
      </c>
      <c r="J77" s="126">
        <f>J57*1000/'Inflation GDP Population'!H$23*100</f>
        <v>2.266784475</v>
      </c>
      <c r="K77" s="126">
        <f>K57*1000/'Inflation GDP Population'!I$23*100</f>
        <v>2.410387157</v>
      </c>
      <c r="L77" s="126">
        <f>L57*1000/'Inflation GDP Population'!J$23*100</f>
        <v>3.091800577</v>
      </c>
      <c r="M77" s="126">
        <f>M57*1000/'Inflation GDP Population'!K$23*100</f>
        <v>1.833399994</v>
      </c>
      <c r="N77" s="126">
        <f>N57*1000/'Inflation GDP Population'!L$23*100</f>
        <v>2.285299291</v>
      </c>
      <c r="O77" s="126">
        <f>O57*1000/'Inflation GDP Population'!M$23*100</f>
        <v>2.602932974</v>
      </c>
      <c r="P77" s="126">
        <f>P57*1000/'Inflation GDP Population'!N$23*100</f>
        <v>2.436992565</v>
      </c>
      <c r="Q77" s="126">
        <f>Q57*1000/'Inflation GDP Population'!O$23*100</f>
        <v>2.485481884</v>
      </c>
      <c r="R77" s="126">
        <f>R57*1000/'Inflation GDP Population'!P$23*100</f>
        <v>2.283360533</v>
      </c>
      <c r="S77" s="126">
        <f>S57*1000/'Inflation GDP Population'!Q$23*100</f>
        <v>1.16074105</v>
      </c>
      <c r="T77" s="126">
        <f>T57*1000/'Inflation GDP Population'!R$23*100</f>
        <v>1.009991115</v>
      </c>
      <c r="U77" s="126">
        <f>U57*1000/'Inflation GDP Population'!S$23*100</f>
        <v>1.145349725</v>
      </c>
      <c r="V77" s="126">
        <f>V57*1000/'Inflation GDP Population'!T$23*100</f>
        <v>1.384280601</v>
      </c>
      <c r="W77" s="126">
        <f>W57*1000/'Inflation GDP Population'!U$23*100</f>
        <v>1.416650748</v>
      </c>
      <c r="X77" s="126">
        <f>X57*1000/'Inflation GDP Population'!V$23*100</f>
        <v>1.421748451</v>
      </c>
      <c r="Y77" s="126">
        <f>Y57*1000/'Inflation GDP Population'!W$23*100</f>
        <v>1.417746289</v>
      </c>
      <c r="Z77" s="126">
        <f>Z57*1000/'Inflation GDP Population'!X$23*100</f>
        <v>1.368082794</v>
      </c>
      <c r="AA77" s="126">
        <f>AA57*1000/'Inflation GDP Population'!Y$23*100</f>
        <v>1.362237408</v>
      </c>
      <c r="AB77" s="126">
        <f>AB57*1000/'Inflation GDP Population'!Z$23*100</f>
        <v>1.382292862</v>
      </c>
      <c r="AC77" s="126">
        <f>AC57*1000/'Inflation GDP Population'!AA$23*100</f>
        <v>1.391929337</v>
      </c>
      <c r="AD77" s="126">
        <f>AD57*1000/'Inflation GDP Population'!AB$23*100</f>
        <v>1.389285474</v>
      </c>
      <c r="AE77" s="126">
        <f>AE57*1000/'Inflation GDP Population'!AC$23*100</f>
        <v>1.388410246</v>
      </c>
      <c r="AF77" s="126">
        <f>AF57*1000/'Inflation GDP Population'!AD$23*100</f>
        <v>1.376264421</v>
      </c>
      <c r="AG77" s="126">
        <f>AG57*1000/'Inflation GDP Population'!AE$23*100</f>
        <v>1.366256238</v>
      </c>
      <c r="AH77" s="126">
        <f>AH57*1000/'Inflation GDP Population'!AF$23*100</f>
        <v>1.34648707</v>
      </c>
      <c r="AI77" s="126">
        <f>AI57*1000/'Inflation GDP Population'!AG$23*100</f>
        <v>1.333484613</v>
      </c>
      <c r="AJ77" s="126">
        <f>AJ57*1000/'Inflation GDP Population'!AH$23*100</f>
        <v>1.309474768</v>
      </c>
      <c r="AK77" s="126">
        <f>AK57*1000/'Inflation GDP Population'!AI$23*100</f>
        <v>1.307510458</v>
      </c>
      <c r="AL77" s="126">
        <f>AL57*1000/'Inflation GDP Population'!AJ$23*100</f>
        <v>1.276096526</v>
      </c>
      <c r="AM77" s="126">
        <f>AM57*1000/'Inflation GDP Population'!AK$23*100</f>
        <v>1.257595812</v>
      </c>
      <c r="AN77" s="126">
        <f>AN57*1000/'Inflation GDP Population'!AL$23*100</f>
        <v>1.243928543</v>
      </c>
      <c r="AO77" s="126">
        <f>AO57*1000/'Inflation GDP Population'!AM$23*100</f>
        <v>1.201773675</v>
      </c>
      <c r="AP77" s="126">
        <f>AP57*1000/'Inflation GDP Population'!AN$23*100</f>
        <v>1.178948996</v>
      </c>
      <c r="AQ77" s="126">
        <f>AQ57*1000/'Inflation GDP Population'!AO$23*100</f>
        <v>1.151252456</v>
      </c>
      <c r="AR77" s="126">
        <f>AR57*1000/'Inflation GDP Population'!AP$23*100</f>
        <v>1.131945321</v>
      </c>
      <c r="AS77" s="126">
        <f>AS57*1000/'Inflation GDP Population'!AQ$23*100</f>
        <v>1.103369276</v>
      </c>
      <c r="AT77" s="126">
        <f>AT57*1000/'Inflation GDP Population'!AR$23*100</f>
        <v>1.083365164</v>
      </c>
      <c r="AU77" s="126">
        <f>AU57*1000/'Inflation GDP Population'!AS$23*100</f>
        <v>1.052544658</v>
      </c>
      <c r="AV77" s="126">
        <f>AV57*1000/'Inflation GDP Population'!AT$23*100</f>
        <v>1.025123428</v>
      </c>
      <c r="AW77" s="126">
        <f>AW57*1000/'Inflation GDP Population'!AU$23*100</f>
        <v>0.9983632209</v>
      </c>
      <c r="AX77" s="126">
        <f>AX57*1000/'Inflation GDP Population'!AV$23*100</f>
        <v>0.970311998</v>
      </c>
      <c r="AY77" s="126">
        <f>AY57*1000/'Inflation GDP Population'!AW$23*100</f>
        <v>0.9425159627</v>
      </c>
      <c r="AZ77" s="126">
        <f>AZ57*1000/'Inflation GDP Population'!AX$23*100</f>
        <v>0.9155099489</v>
      </c>
      <c r="BA77" s="126">
        <f>BA57*1000/'Inflation GDP Population'!AY$23*100</f>
        <v>0.8872189518</v>
      </c>
      <c r="BB77" s="126">
        <f>BB57*1000/'Inflation GDP Population'!AZ$23*100</f>
        <v>0.8589949513</v>
      </c>
    </row>
    <row r="78" ht="15.75" customHeight="1">
      <c r="A78" s="119" t="s">
        <v>323</v>
      </c>
      <c r="B78" s="131" t="s">
        <v>296</v>
      </c>
      <c r="C78" s="134" t="s">
        <v>276</v>
      </c>
      <c r="D78" s="126">
        <f>D58*1000/'Inflation GDP Population'!B$23*100</f>
        <v>0.1077048785</v>
      </c>
      <c r="E78" s="126">
        <f>E58*1000/'Inflation GDP Population'!C$23*100</f>
        <v>0.08331507015</v>
      </c>
      <c r="F78" s="126">
        <f>F58*1000/'Inflation GDP Population'!D$23*100</f>
        <v>0.07713909155</v>
      </c>
      <c r="G78" s="126">
        <f>G58*1000/'Inflation GDP Population'!E$23*100</f>
        <v>0.09878047575</v>
      </c>
      <c r="H78" s="126">
        <f>H58*1000/'Inflation GDP Population'!F$23*100</f>
        <v>0.1214385424</v>
      </c>
      <c r="I78" s="126">
        <f>I58*1000/'Inflation GDP Population'!G$23*100</f>
        <v>0.1439548934</v>
      </c>
      <c r="J78" s="126">
        <f>J58*1000/'Inflation GDP Population'!H$23*100</f>
        <v>0.1350692861</v>
      </c>
      <c r="K78" s="126">
        <f>K58*1000/'Inflation GDP Population'!I$23*100</f>
        <v>0.143890536</v>
      </c>
      <c r="L78" s="126">
        <f>L58*1000/'Inflation GDP Population'!J$23*100</f>
        <v>0.2272001918</v>
      </c>
      <c r="M78" s="126">
        <f>M58*1000/'Inflation GDP Population'!K$23*100</f>
        <v>0.1075112892</v>
      </c>
      <c r="N78" s="126">
        <f>N58*1000/'Inflation GDP Population'!L$23*100</f>
        <v>0.1336114887</v>
      </c>
      <c r="O78" s="126">
        <f>O58*1000/'Inflation GDP Population'!M$23*100</f>
        <v>0.1395174507</v>
      </c>
      <c r="P78" s="126">
        <f>P58*1000/'Inflation GDP Population'!N$23*100</f>
        <v>0.1106032051</v>
      </c>
      <c r="Q78" s="126">
        <f>Q58*1000/'Inflation GDP Population'!O$23*100</f>
        <v>0.1255968677</v>
      </c>
      <c r="R78" s="126">
        <f>R58*1000/'Inflation GDP Population'!P$23*100</f>
        <v>0.1289430551</v>
      </c>
      <c r="S78" s="126">
        <f>S58*1000/'Inflation GDP Population'!Q$23*100</f>
        <v>0.06330707798</v>
      </c>
      <c r="T78" s="126">
        <f>T58*1000/'Inflation GDP Population'!R$23*100</f>
        <v>0.04446342031</v>
      </c>
      <c r="U78" s="126">
        <f>U58*1000/'Inflation GDP Population'!S$23*100</f>
        <v>0.04925268982</v>
      </c>
      <c r="V78" s="126">
        <f>V58*1000/'Inflation GDP Population'!T$23*100</f>
        <v>0.05945478461</v>
      </c>
      <c r="W78" s="126">
        <f>W58*1000/'Inflation GDP Population'!U$23*100</f>
        <v>0.06076919572</v>
      </c>
      <c r="X78" s="126">
        <f>X58*1000/'Inflation GDP Population'!V$23*100</f>
        <v>0.06090994076</v>
      </c>
      <c r="Y78" s="126">
        <f>Y58*1000/'Inflation GDP Population'!W$23*100</f>
        <v>0.0606589461</v>
      </c>
      <c r="Z78" s="126">
        <f>Z58*1000/'Inflation GDP Population'!X$23*100</f>
        <v>0.05845549434</v>
      </c>
      <c r="AA78" s="126">
        <f>AA58*1000/'Inflation GDP Population'!Y$23*100</f>
        <v>0.05812560869</v>
      </c>
      <c r="AB78" s="126">
        <f>AB58*1000/'Inflation GDP Population'!Z$23*100</f>
        <v>0.05889807441</v>
      </c>
      <c r="AC78" s="126">
        <f>AC58*1000/'Inflation GDP Population'!AA$23*100</f>
        <v>0.05922274004</v>
      </c>
      <c r="AD78" s="126">
        <f>AD58*1000/'Inflation GDP Population'!AB$23*100</f>
        <v>0.05902233699</v>
      </c>
      <c r="AE78" s="126">
        <f>AE58*1000/'Inflation GDP Population'!AC$23*100</f>
        <v>0.05889507272</v>
      </c>
      <c r="AF78" s="126">
        <f>AF58*1000/'Inflation GDP Population'!AD$23*100</f>
        <v>0.05828827728</v>
      </c>
      <c r="AG78" s="126">
        <f>AG58*1000/'Inflation GDP Population'!AE$23*100</f>
        <v>0.05777113108</v>
      </c>
      <c r="AH78" s="126">
        <f>AH58*1000/'Inflation GDP Population'!AF$23*100</f>
        <v>0.05684086473</v>
      </c>
      <c r="AI78" s="126">
        <f>AI58*1000/'Inflation GDP Population'!AG$23*100</f>
        <v>0.05619605631</v>
      </c>
      <c r="AJ78" s="126">
        <f>AJ58*1000/'Inflation GDP Population'!AH$23*100</f>
        <v>0.05508749045</v>
      </c>
      <c r="AK78" s="126">
        <f>AK58*1000/'Inflation GDP Population'!AI$23*100</f>
        <v>0.05490561946</v>
      </c>
      <c r="AL78" s="126">
        <f>AL58*1000/'Inflation GDP Population'!AJ$23*100</f>
        <v>0.05348693084</v>
      </c>
      <c r="AM78" s="126">
        <f>AM58*1000/'Inflation GDP Population'!AK$23*100</f>
        <v>0.05261062574</v>
      </c>
      <c r="AN78" s="126">
        <f>AN58*1000/'Inflation GDP Population'!AL$23*100</f>
        <v>0.05193625649</v>
      </c>
      <c r="AO78" s="126">
        <f>AO58*1000/'Inflation GDP Population'!AM$23*100</f>
        <v>0.05007421252</v>
      </c>
      <c r="AP78" s="126">
        <f>AP58*1000/'Inflation GDP Population'!AN$23*100</f>
        <v>0.04902017294</v>
      </c>
      <c r="AQ78" s="126">
        <f>AQ58*1000/'Inflation GDP Population'!AO$23*100</f>
        <v>0.04776497785</v>
      </c>
      <c r="AR78" s="126">
        <f>AR58*1000/'Inflation GDP Population'!AP$23*100</f>
        <v>0.04685900149</v>
      </c>
      <c r="AS78" s="126">
        <f>AS58*1000/'Inflation GDP Population'!AQ$23*100</f>
        <v>0.04557061584</v>
      </c>
      <c r="AT78" s="126">
        <f>AT58*1000/'Inflation GDP Population'!AR$23*100</f>
        <v>0.04463767258</v>
      </c>
      <c r="AU78" s="126">
        <f>AU58*1000/'Inflation GDP Population'!AS$23*100</f>
        <v>0.04326078241</v>
      </c>
      <c r="AV78" s="126">
        <f>AV58*1000/'Inflation GDP Population'!AT$23*100</f>
        <v>0.04202616879</v>
      </c>
      <c r="AW78" s="126">
        <f>AW58*1000/'Inflation GDP Population'!AU$23*100</f>
        <v>0.04082090877</v>
      </c>
      <c r="AX78" s="126">
        <f>AX58*1000/'Inflation GDP Population'!AV$23*100</f>
        <v>0.03956530042</v>
      </c>
      <c r="AY78" s="126">
        <f>AY58*1000/'Inflation GDP Population'!AW$23*100</f>
        <v>0.03832277739</v>
      </c>
      <c r="AZ78" s="126">
        <f>AZ58*1000/'Inflation GDP Population'!AX$23*100</f>
        <v>0.03711507032</v>
      </c>
      <c r="BA78" s="126">
        <f>BA58*1000/'Inflation GDP Population'!AY$23*100</f>
        <v>0.03585816787</v>
      </c>
      <c r="BB78" s="126">
        <f>BB58*1000/'Inflation GDP Population'!AZ$23*100</f>
        <v>0.03460718004</v>
      </c>
    </row>
    <row r="79" ht="15.75" customHeight="1">
      <c r="A79" s="119" t="s">
        <v>324</v>
      </c>
      <c r="B79" s="131" t="s">
        <v>312</v>
      </c>
      <c r="C79" s="134" t="s">
        <v>276</v>
      </c>
      <c r="D79" s="126">
        <f t="shared" ref="D79:BB79" si="7">sum(D75:D78)</f>
        <v>1.702088499</v>
      </c>
      <c r="E79" s="126">
        <f t="shared" si="7"/>
        <v>1.420416139</v>
      </c>
      <c r="F79" s="126">
        <f t="shared" si="7"/>
        <v>1.373753686</v>
      </c>
      <c r="G79" s="126">
        <f t="shared" si="7"/>
        <v>1.579536955</v>
      </c>
      <c r="H79" s="126">
        <f t="shared" si="7"/>
        <v>2.053329806</v>
      </c>
      <c r="I79" s="126">
        <f t="shared" si="7"/>
        <v>2.685393779</v>
      </c>
      <c r="J79" s="126">
        <f t="shared" si="7"/>
        <v>2.980699161</v>
      </c>
      <c r="K79" s="126">
        <f t="shared" si="7"/>
        <v>3.152253287</v>
      </c>
      <c r="L79" s="126">
        <f t="shared" si="7"/>
        <v>4.079741394</v>
      </c>
      <c r="M79" s="126">
        <f t="shared" si="7"/>
        <v>2.337897323</v>
      </c>
      <c r="N79" s="126">
        <f t="shared" si="7"/>
        <v>2.905165838</v>
      </c>
      <c r="O79" s="126">
        <f t="shared" si="7"/>
        <v>3.31161705</v>
      </c>
      <c r="P79" s="126">
        <f t="shared" si="7"/>
        <v>3.075367582</v>
      </c>
      <c r="Q79" s="126">
        <f t="shared" si="7"/>
        <v>3.128403253</v>
      </c>
      <c r="R79" s="126">
        <f t="shared" si="7"/>
        <v>2.888965217</v>
      </c>
      <c r="S79" s="126">
        <f t="shared" si="7"/>
        <v>1.488354261</v>
      </c>
      <c r="T79" s="126">
        <f t="shared" si="7"/>
        <v>1.276292013</v>
      </c>
      <c r="U79" s="126">
        <f t="shared" si="7"/>
        <v>1.445802751</v>
      </c>
      <c r="V79" s="126">
        <f t="shared" si="7"/>
        <v>1.753419247</v>
      </c>
      <c r="W79" s="126">
        <f t="shared" si="7"/>
        <v>1.800711366</v>
      </c>
      <c r="X79" s="126">
        <f t="shared" si="7"/>
        <v>1.813650414</v>
      </c>
      <c r="Y79" s="126">
        <f t="shared" si="7"/>
        <v>1.815137658</v>
      </c>
      <c r="Z79" s="126">
        <f t="shared" si="7"/>
        <v>1.758066599</v>
      </c>
      <c r="AA79" s="126">
        <f t="shared" si="7"/>
        <v>1.75719627</v>
      </c>
      <c r="AB79" s="126">
        <f t="shared" si="7"/>
        <v>1.789969835</v>
      </c>
      <c r="AC79" s="126">
        <f t="shared" si="7"/>
        <v>1.809571365</v>
      </c>
      <c r="AD79" s="126">
        <f t="shared" si="7"/>
        <v>1.81342128</v>
      </c>
      <c r="AE79" s="126">
        <f t="shared" si="7"/>
        <v>1.819745539</v>
      </c>
      <c r="AF79" s="126">
        <f t="shared" si="7"/>
        <v>1.811417382</v>
      </c>
      <c r="AG79" s="126">
        <f t="shared" si="7"/>
        <v>1.805976137</v>
      </c>
      <c r="AH79" s="126">
        <f t="shared" si="7"/>
        <v>1.787664248</v>
      </c>
      <c r="AI79" s="126">
        <f t="shared" si="7"/>
        <v>1.778352203</v>
      </c>
      <c r="AJ79" s="126">
        <f t="shared" si="7"/>
        <v>1.75435072</v>
      </c>
      <c r="AK79" s="126">
        <f t="shared" si="7"/>
        <v>1.759944554</v>
      </c>
      <c r="AL79" s="126">
        <f t="shared" si="7"/>
        <v>1.725911218</v>
      </c>
      <c r="AM79" s="126">
        <f t="shared" si="7"/>
        <v>1.70924903</v>
      </c>
      <c r="AN79" s="126">
        <f t="shared" si="7"/>
        <v>1.699178382</v>
      </c>
      <c r="AO79" s="126">
        <f t="shared" si="7"/>
        <v>1.650050597</v>
      </c>
      <c r="AP79" s="126">
        <f t="shared" si="7"/>
        <v>1.627249981</v>
      </c>
      <c r="AQ79" s="126">
        <f t="shared" si="7"/>
        <v>1.597607725</v>
      </c>
      <c r="AR79" s="126">
        <f t="shared" si="7"/>
        <v>1.579512577</v>
      </c>
      <c r="AS79" s="126">
        <f t="shared" si="7"/>
        <v>1.548376311</v>
      </c>
      <c r="AT79" s="126">
        <f t="shared" si="7"/>
        <v>1.529152297</v>
      </c>
      <c r="AU79" s="126">
        <f t="shared" si="7"/>
        <v>1.494518652</v>
      </c>
      <c r="AV79" s="126">
        <f t="shared" si="7"/>
        <v>1.464499274</v>
      </c>
      <c r="AW79" s="126">
        <f t="shared" si="7"/>
        <v>1.435237395</v>
      </c>
      <c r="AX79" s="126">
        <f t="shared" si="7"/>
        <v>1.40391744</v>
      </c>
      <c r="AY79" s="126">
        <f t="shared" si="7"/>
        <v>1.372744583</v>
      </c>
      <c r="AZ79" s="126">
        <f t="shared" si="7"/>
        <v>1.342499096</v>
      </c>
      <c r="BA79" s="126">
        <f t="shared" si="7"/>
        <v>1.310129085</v>
      </c>
      <c r="BB79" s="126">
        <f t="shared" si="7"/>
        <v>1.277592193</v>
      </c>
    </row>
    <row r="80" ht="15.75" customHeight="1">
      <c r="A80" s="119" t="s">
        <v>325</v>
      </c>
      <c r="B80" s="131" t="s">
        <v>298</v>
      </c>
      <c r="C80" s="134" t="s">
        <v>276</v>
      </c>
      <c r="D80" s="126">
        <f>D59*1000/'Inflation GDP Population'!B$23*100</f>
        <v>0.2250341279</v>
      </c>
      <c r="E80" s="126">
        <f>E59*1000/'Inflation GDP Population'!C$23*100</f>
        <v>0.1740347857</v>
      </c>
      <c r="F80" s="126">
        <f>F59*1000/'Inflation GDP Population'!D$23*100</f>
        <v>0.1491729366</v>
      </c>
      <c r="G80" s="126">
        <f>G59*1000/'Inflation GDP Population'!E$23*100</f>
        <v>0.216564262</v>
      </c>
      <c r="H80" s="126">
        <f>H59*1000/'Inflation GDP Population'!F$23*100</f>
        <v>0.2284837466</v>
      </c>
      <c r="I80" s="126">
        <f>I59*1000/'Inflation GDP Population'!G$23*100</f>
        <v>0.3084370634</v>
      </c>
      <c r="J80" s="126">
        <f>J59*1000/'Inflation GDP Population'!H$23*100</f>
        <v>0.2241063843</v>
      </c>
      <c r="K80" s="126">
        <f>K59*1000/'Inflation GDP Population'!I$23*100</f>
        <v>0.2242116734</v>
      </c>
      <c r="L80" s="126">
        <f>L59*1000/'Inflation GDP Population'!J$23*100</f>
        <v>0.2683478147</v>
      </c>
      <c r="M80" s="126">
        <f>M59*1000/'Inflation GDP Population'!K$23*100</f>
        <v>0.1074786616</v>
      </c>
      <c r="N80" s="126">
        <f>N59*1000/'Inflation GDP Population'!L$23*100</f>
        <v>0.1275154095</v>
      </c>
      <c r="O80" s="126">
        <f>O59*1000/'Inflation GDP Population'!M$23*100</f>
        <v>0.1198586101</v>
      </c>
      <c r="P80" s="126">
        <f>P59*1000/'Inflation GDP Population'!N$23*100</f>
        <v>0.08571682833</v>
      </c>
      <c r="Q80" s="126">
        <f>Q59*1000/'Inflation GDP Population'!O$23*100</f>
        <v>0.1248806219</v>
      </c>
      <c r="R80" s="126">
        <f>R59*1000/'Inflation GDP Population'!P$23*100</f>
        <v>0.1589029139</v>
      </c>
      <c r="S80" s="126">
        <f>S59*1000/'Inflation GDP Population'!Q$23*100</f>
        <v>0.08968815463</v>
      </c>
      <c r="T80" s="126">
        <f>T59*1000/'Inflation GDP Population'!R$23*100</f>
        <v>0.08689071935</v>
      </c>
      <c r="U80" s="126">
        <f>U59*1000/'Inflation GDP Population'!S$23*100</f>
        <v>0.1034967398</v>
      </c>
      <c r="V80" s="126">
        <f>V59*1000/'Inflation GDP Population'!T$23*100</f>
        <v>0.1065135773</v>
      </c>
      <c r="W80" s="126">
        <f>W59*1000/'Inflation GDP Population'!U$23*100</f>
        <v>0.1020902153</v>
      </c>
      <c r="X80" s="126">
        <f>X59*1000/'Inflation GDP Population'!V$23*100</f>
        <v>0.1044812715</v>
      </c>
      <c r="Y80" s="126">
        <f>Y59*1000/'Inflation GDP Population'!W$23*100</f>
        <v>0.1019463099</v>
      </c>
      <c r="Z80" s="126">
        <f>Z59*1000/'Inflation GDP Population'!X$23*100</f>
        <v>0.1022079129</v>
      </c>
      <c r="AA80" s="126">
        <f>AA59*1000/'Inflation GDP Population'!Y$23*100</f>
        <v>0.1066230308</v>
      </c>
      <c r="AB80" s="126">
        <f>AB59*1000/'Inflation GDP Population'!Z$23*100</f>
        <v>0.1125177177</v>
      </c>
      <c r="AC80" s="126">
        <f>AC59*1000/'Inflation GDP Population'!AA$23*100</f>
        <v>0.1201107694</v>
      </c>
      <c r="AD80" s="126">
        <f>AD59*1000/'Inflation GDP Population'!AB$23*100</f>
        <v>0.1223195056</v>
      </c>
      <c r="AE80" s="126">
        <f>AE59*1000/'Inflation GDP Population'!AC$23*100</f>
        <v>0.1228655292</v>
      </c>
      <c r="AF80" s="126">
        <f>AF59*1000/'Inflation GDP Population'!AD$23*100</f>
        <v>0.1252187225</v>
      </c>
      <c r="AG80" s="126">
        <f>AG59*1000/'Inflation GDP Population'!AE$23*100</f>
        <v>0.1254188186</v>
      </c>
      <c r="AH80" s="126">
        <f>AH59*1000/'Inflation GDP Population'!AF$23*100</f>
        <v>0.1261891971</v>
      </c>
      <c r="AI80" s="126">
        <f>AI59*1000/'Inflation GDP Population'!AG$23*100</f>
        <v>0.1251850275</v>
      </c>
      <c r="AJ80" s="126">
        <f>AJ59*1000/'Inflation GDP Population'!AH$23*100</f>
        <v>0.1291110256</v>
      </c>
      <c r="AK80" s="126">
        <f>AK59*1000/'Inflation GDP Population'!AI$23*100</f>
        <v>0.1305270968</v>
      </c>
      <c r="AL80" s="126">
        <f>AL59*1000/'Inflation GDP Population'!AJ$23*100</f>
        <v>0.1313793999</v>
      </c>
      <c r="AM80" s="126">
        <f>AM59*1000/'Inflation GDP Population'!AK$23*100</f>
        <v>0.1321863345</v>
      </c>
      <c r="AN80" s="126">
        <f>AN59*1000/'Inflation GDP Population'!AL$23*100</f>
        <v>0.1341479622</v>
      </c>
      <c r="AO80" s="126">
        <f>AO59*1000/'Inflation GDP Population'!AM$23*100</f>
        <v>0.1342272694</v>
      </c>
      <c r="AP80" s="126">
        <f>AP59*1000/'Inflation GDP Population'!AN$23*100</f>
        <v>0.1339580723</v>
      </c>
      <c r="AQ80" s="126">
        <f>AQ59*1000/'Inflation GDP Population'!AO$23*100</f>
        <v>0.1340540043</v>
      </c>
      <c r="AR80" s="126">
        <f>AR59*1000/'Inflation GDP Population'!AP$23*100</f>
        <v>0.1353545113</v>
      </c>
      <c r="AS80" s="126">
        <f>AS59*1000/'Inflation GDP Population'!AQ$23*100</f>
        <v>0.134353748</v>
      </c>
      <c r="AT80" s="126">
        <f>AT59*1000/'Inflation GDP Population'!AR$23*100</f>
        <v>0.1350790268</v>
      </c>
      <c r="AU80" s="126">
        <f>AU59*1000/'Inflation GDP Population'!AS$23*100</f>
        <v>0.1364130375</v>
      </c>
      <c r="AV80" s="126">
        <f>AV59*1000/'Inflation GDP Population'!AT$23*100</f>
        <v>0.1383302139</v>
      </c>
      <c r="AW80" s="126">
        <f>AW59*1000/'Inflation GDP Population'!AU$23*100</f>
        <v>0.1400218681</v>
      </c>
      <c r="AX80" s="126">
        <f>AX59*1000/'Inflation GDP Population'!AV$23*100</f>
        <v>0.14100855</v>
      </c>
      <c r="AY80" s="126">
        <f>AY59*1000/'Inflation GDP Population'!AW$23*100</f>
        <v>0.1425389104</v>
      </c>
      <c r="AZ80" s="126">
        <f>AZ59*1000/'Inflation GDP Population'!AX$23*100</f>
        <v>0.1458930373</v>
      </c>
      <c r="BA80" s="126">
        <f>BA59*1000/'Inflation GDP Population'!AY$23*100</f>
        <v>0.1482754729</v>
      </c>
      <c r="BB80" s="126">
        <f>BB59*1000/'Inflation GDP Population'!AZ$23*100</f>
        <v>0.1501967992</v>
      </c>
    </row>
    <row r="81" ht="15.75" customHeight="1">
      <c r="A81" s="119" t="s">
        <v>326</v>
      </c>
      <c r="B81" s="131" t="s">
        <v>300</v>
      </c>
      <c r="C81" s="134" t="s">
        <v>276</v>
      </c>
      <c r="D81" s="126">
        <f>D60*1000/'Inflation GDP Population'!B$23*100</f>
        <v>0.1604249628</v>
      </c>
      <c r="E81" s="126">
        <f>E60*1000/'Inflation GDP Population'!C$23*100</f>
        <v>0.1325404145</v>
      </c>
      <c r="F81" s="126">
        <f>F60*1000/'Inflation GDP Population'!D$23*100</f>
        <v>0.111103518</v>
      </c>
      <c r="G81" s="126">
        <f>G60*1000/'Inflation GDP Population'!E$23*100</f>
        <v>0.1861355252</v>
      </c>
      <c r="H81" s="126">
        <f>H60*1000/'Inflation GDP Population'!F$23*100</f>
        <v>0.1873122874</v>
      </c>
      <c r="I81" s="126">
        <f>I60*1000/'Inflation GDP Population'!G$23*100</f>
        <v>0.2620269244</v>
      </c>
      <c r="J81" s="126">
        <f>J60*1000/'Inflation GDP Population'!H$23*100</f>
        <v>0.1748129408</v>
      </c>
      <c r="K81" s="126">
        <f>K60*1000/'Inflation GDP Population'!I$23*100</f>
        <v>0.1905971892</v>
      </c>
      <c r="L81" s="126">
        <f>L60*1000/'Inflation GDP Population'!J$23*100</f>
        <v>0.2397081407</v>
      </c>
      <c r="M81" s="126">
        <f>M60*1000/'Inflation GDP Population'!K$23*100</f>
        <v>0.1078168831</v>
      </c>
      <c r="N81" s="126">
        <f>N60*1000/'Inflation GDP Population'!L$23*100</f>
        <v>0.1146034391</v>
      </c>
      <c r="O81" s="126">
        <f>O60*1000/'Inflation GDP Population'!M$23*100</f>
        <v>0.1022661026</v>
      </c>
      <c r="P81" s="126">
        <f>P60*1000/'Inflation GDP Population'!N$23*100</f>
        <v>0.0623392339</v>
      </c>
      <c r="Q81" s="126">
        <f>Q60*1000/'Inflation GDP Population'!O$23*100</f>
        <v>0.09127009056</v>
      </c>
      <c r="R81" s="126">
        <f>R60*1000/'Inflation GDP Population'!P$23*100</f>
        <v>0.1131110798</v>
      </c>
      <c r="S81" s="126">
        <f>S60*1000/'Inflation GDP Population'!Q$23*100</f>
        <v>0.05895352258</v>
      </c>
      <c r="T81" s="126">
        <f>T60*1000/'Inflation GDP Population'!R$23*100</f>
        <v>0.05241472066</v>
      </c>
      <c r="U81" s="126">
        <f>U60*1000/'Inflation GDP Population'!S$23*100</f>
        <v>0.06108549492</v>
      </c>
      <c r="V81" s="126">
        <f>V60*1000/'Inflation GDP Population'!T$23*100</f>
        <v>0.06228765938</v>
      </c>
      <c r="W81" s="126">
        <f>W60*1000/'Inflation GDP Population'!U$23*100</f>
        <v>0.05916428291</v>
      </c>
      <c r="X81" s="126">
        <f>X60*1000/'Inflation GDP Population'!V$23*100</f>
        <v>0.06001804908</v>
      </c>
      <c r="Y81" s="126">
        <f>Y60*1000/'Inflation GDP Population'!W$23*100</f>
        <v>0.05805895257</v>
      </c>
      <c r="Z81" s="126">
        <f>Z60*1000/'Inflation GDP Population'!X$23*100</f>
        <v>0.05771912906</v>
      </c>
      <c r="AA81" s="126">
        <f>AA60*1000/'Inflation GDP Population'!Y$23*100</f>
        <v>0.05971786376</v>
      </c>
      <c r="AB81" s="126">
        <f>AB60*1000/'Inflation GDP Population'!Z$23*100</f>
        <v>0.06251292714</v>
      </c>
      <c r="AC81" s="126">
        <f>AC60*1000/'Inflation GDP Population'!AA$23*100</f>
        <v>0.06620665233</v>
      </c>
      <c r="AD81" s="126">
        <f>AD60*1000/'Inflation GDP Population'!AB$23*100</f>
        <v>0.066905026</v>
      </c>
      <c r="AE81" s="126">
        <f>AE60*1000/'Inflation GDP Population'!AC$23*100</f>
        <v>0.06669705212</v>
      </c>
      <c r="AF81" s="126">
        <f>AF60*1000/'Inflation GDP Population'!AD$23*100</f>
        <v>0.06747258489</v>
      </c>
      <c r="AG81" s="126">
        <f>AG60*1000/'Inflation GDP Population'!AE$23*100</f>
        <v>0.06709158459</v>
      </c>
      <c r="AH81" s="126">
        <f>AH60*1000/'Inflation GDP Population'!AF$23*100</f>
        <v>0.06702525525</v>
      </c>
      <c r="AI81" s="126">
        <f>AI60*1000/'Inflation GDP Population'!AG$23*100</f>
        <v>0.06603000799</v>
      </c>
      <c r="AJ81" s="126">
        <f>AJ60*1000/'Inflation GDP Population'!AH$23*100</f>
        <v>0.06763706532</v>
      </c>
      <c r="AK81" s="126">
        <f>AK60*1000/'Inflation GDP Population'!AI$23*100</f>
        <v>0.06792232589</v>
      </c>
      <c r="AL81" s="126">
        <f>AL60*1000/'Inflation GDP Population'!AJ$23*100</f>
        <v>0.06791814647</v>
      </c>
      <c r="AM81" s="126">
        <f>AM60*1000/'Inflation GDP Population'!AK$23*100</f>
        <v>0.06789633817</v>
      </c>
      <c r="AN81" s="126">
        <f>AN60*1000/'Inflation GDP Population'!AL$23*100</f>
        <v>0.06846964361</v>
      </c>
      <c r="AO81" s="126">
        <f>AO60*1000/'Inflation GDP Population'!AM$23*100</f>
        <v>0.06808639647</v>
      </c>
      <c r="AP81" s="126">
        <f>AP60*1000/'Inflation GDP Population'!AN$23*100</f>
        <v>0.0675373507</v>
      </c>
      <c r="AQ81" s="126">
        <f>AQ60*1000/'Inflation GDP Population'!AO$23*100</f>
        <v>0.06718293419</v>
      </c>
      <c r="AR81" s="126">
        <f>AR60*1000/'Inflation GDP Population'!AP$23*100</f>
        <v>0.06743775387</v>
      </c>
      <c r="AS81" s="126">
        <f>AS60*1000/'Inflation GDP Population'!AQ$23*100</f>
        <v>0.06655445909</v>
      </c>
      <c r="AT81" s="126">
        <f>AT60*1000/'Inflation GDP Population'!AR$23*100</f>
        <v>0.06653602706</v>
      </c>
      <c r="AU81" s="126">
        <f>AU60*1000/'Inflation GDP Population'!AS$23*100</f>
        <v>0.06682050187</v>
      </c>
      <c r="AV81" s="126">
        <f>AV60*1000/'Inflation GDP Population'!AT$23*100</f>
        <v>0.06739039215</v>
      </c>
      <c r="AW81" s="126">
        <f>AW60*1000/'Inflation GDP Population'!AU$23*100</f>
        <v>0.06784923008</v>
      </c>
      <c r="AX81" s="126">
        <f>AX60*1000/'Inflation GDP Population'!AV$23*100</f>
        <v>0.06796770031</v>
      </c>
      <c r="AY81" s="126">
        <f>AY60*1000/'Inflation GDP Population'!AW$23*100</f>
        <v>0.06834984578</v>
      </c>
      <c r="AZ81" s="126">
        <f>AZ60*1000/'Inflation GDP Population'!AX$23*100</f>
        <v>0.06960229122</v>
      </c>
      <c r="BA81" s="126">
        <f>BA60*1000/'Inflation GDP Population'!AY$23*100</f>
        <v>0.07038499259</v>
      </c>
      <c r="BB81" s="126">
        <f>BB60*1000/'Inflation GDP Population'!AZ$23*100</f>
        <v>0.07094620718</v>
      </c>
    </row>
    <row r="82" ht="15.75" customHeight="1">
      <c r="A82" s="119" t="s">
        <v>327</v>
      </c>
      <c r="B82" s="131" t="s">
        <v>302</v>
      </c>
      <c r="C82" s="134" t="s">
        <v>276</v>
      </c>
      <c r="D82" s="126">
        <f>D61*1000/'Inflation GDP Population'!B$23*100</f>
        <v>0.02796844046</v>
      </c>
      <c r="E82" s="126">
        <f>E61*1000/'Inflation GDP Population'!C$23*100</f>
        <v>0.02279044294</v>
      </c>
      <c r="F82" s="126">
        <f>F61*1000/'Inflation GDP Population'!D$23*100</f>
        <v>0.01923066378</v>
      </c>
      <c r="G82" s="126">
        <f>G61*1000/'Inflation GDP Population'!E$23*100</f>
        <v>0.02492766794</v>
      </c>
      <c r="H82" s="126">
        <f>H61*1000/'Inflation GDP Population'!F$23*100</f>
        <v>0.02227324383</v>
      </c>
      <c r="I82" s="126">
        <f>I61*1000/'Inflation GDP Population'!G$23*100</f>
        <v>0.03089862979</v>
      </c>
      <c r="J82" s="126">
        <f>J61*1000/'Inflation GDP Population'!H$23*100</f>
        <v>0.02134359099</v>
      </c>
      <c r="K82" s="126">
        <f>K61*1000/'Inflation GDP Population'!I$23*100</f>
        <v>0.02594809224</v>
      </c>
      <c r="L82" s="126">
        <f>L61*1000/'Inflation GDP Population'!J$23*100</f>
        <v>0.03226577971</v>
      </c>
      <c r="M82" s="126">
        <f>M61*1000/'Inflation GDP Population'!K$23*100</f>
        <v>0.01646727152</v>
      </c>
      <c r="N82" s="126">
        <f>N61*1000/'Inflation GDP Population'!L$23*100</f>
        <v>0.01999159546</v>
      </c>
      <c r="O82" s="126">
        <f>O61*1000/'Inflation GDP Population'!M$23*100</f>
        <v>0.01872207683</v>
      </c>
      <c r="P82" s="126">
        <f>P61*1000/'Inflation GDP Population'!N$23*100</f>
        <v>0.01095783097</v>
      </c>
      <c r="Q82" s="126">
        <f>Q61*1000/'Inflation GDP Population'!O$23*100</f>
        <v>0.01374297983</v>
      </c>
      <c r="R82" s="126">
        <f>R61*1000/'Inflation GDP Population'!P$23*100</f>
        <v>0.01825381732</v>
      </c>
      <c r="S82" s="126">
        <f>S61*1000/'Inflation GDP Population'!Q$23*100</f>
        <v>0.01085169533</v>
      </c>
      <c r="T82" s="126">
        <f>T61*1000/'Inflation GDP Population'!R$23*100</f>
        <v>0.008717605464</v>
      </c>
      <c r="U82" s="126">
        <f>U61*1000/'Inflation GDP Population'!S$23*100</f>
        <v>0.01153242677</v>
      </c>
      <c r="V82" s="126">
        <f>V61*1000/'Inflation GDP Population'!T$23*100</f>
        <v>0.0119237034</v>
      </c>
      <c r="W82" s="126">
        <f>W61*1000/'Inflation GDP Population'!U$23*100</f>
        <v>0.0114796652</v>
      </c>
      <c r="X82" s="126">
        <f>X61*1000/'Inflation GDP Population'!V$23*100</f>
        <v>0.01179921621</v>
      </c>
      <c r="Y82" s="126">
        <f>Y61*1000/'Inflation GDP Population'!W$23*100</f>
        <v>0.01156086136</v>
      </c>
      <c r="Z82" s="126">
        <f>Z61*1000/'Inflation GDP Population'!X$23*100</f>
        <v>0.01163710497</v>
      </c>
      <c r="AA82" s="126">
        <f>AA61*1000/'Inflation GDP Population'!Y$23*100</f>
        <v>0.01218692556</v>
      </c>
      <c r="AB82" s="126">
        <f>AB61*1000/'Inflation GDP Population'!Z$23*100</f>
        <v>0.01290894266</v>
      </c>
      <c r="AC82" s="126">
        <f>AC61*1000/'Inflation GDP Population'!AA$23*100</f>
        <v>0.01383009031</v>
      </c>
      <c r="AD82" s="126">
        <f>AD61*1000/'Inflation GDP Population'!AB$23*100</f>
        <v>0.01413387903</v>
      </c>
      <c r="AE82" s="126">
        <f>AE61*1000/'Inflation GDP Population'!AC$23*100</f>
        <v>0.01424524731</v>
      </c>
      <c r="AF82" s="126">
        <f>AF61*1000/'Inflation GDP Population'!AD$23*100</f>
        <v>0.01456590459</v>
      </c>
      <c r="AG82" s="126">
        <f>AG61*1000/'Inflation GDP Population'!AE$23*100</f>
        <v>0.01463575909</v>
      </c>
      <c r="AH82" s="126">
        <f>AH61*1000/'Inflation GDP Population'!AF$23*100</f>
        <v>0.01477124759</v>
      </c>
      <c r="AI82" s="126">
        <f>AI61*1000/'Inflation GDP Population'!AG$23*100</f>
        <v>0.01469771506</v>
      </c>
      <c r="AJ82" s="126">
        <f>AJ61*1000/'Inflation GDP Population'!AH$23*100</f>
        <v>0.0152028478</v>
      </c>
      <c r="AK82" s="126">
        <f>AK61*1000/'Inflation GDP Population'!AI$23*100</f>
        <v>0.01541309632</v>
      </c>
      <c r="AL82" s="126">
        <f>AL61*1000/'Inflation GDP Population'!AJ$23*100</f>
        <v>0.01555639886</v>
      </c>
      <c r="AM82" s="126">
        <f>AM61*1000/'Inflation GDP Population'!AK$23*100</f>
        <v>0.01569377434</v>
      </c>
      <c r="AN82" s="126">
        <f>AN61*1000/'Inflation GDP Population'!AL$23*100</f>
        <v>0.01596804827</v>
      </c>
      <c r="AO82" s="126">
        <f>AO61*1000/'Inflation GDP Population'!AM$23*100</f>
        <v>0.01601786437</v>
      </c>
      <c r="AP82" s="126">
        <f>AP61*1000/'Inflation GDP Population'!AN$23*100</f>
        <v>0.0160250459</v>
      </c>
      <c r="AQ82" s="126">
        <f>AQ61*1000/'Inflation GDP Population'!AO$23*100</f>
        <v>0.01607490225</v>
      </c>
      <c r="AR82" s="126">
        <f>AR61*1000/'Inflation GDP Population'!AP$23*100</f>
        <v>0.01626867495</v>
      </c>
      <c r="AS82" s="126">
        <f>AS61*1000/'Inflation GDP Population'!AQ$23*100</f>
        <v>0.01618504582</v>
      </c>
      <c r="AT82" s="126">
        <f>AT61*1000/'Inflation GDP Population'!AR$23*100</f>
        <v>0.01630840851</v>
      </c>
      <c r="AU82" s="126">
        <f>AU61*1000/'Inflation GDP Population'!AS$23*100</f>
        <v>0.01650497294</v>
      </c>
      <c r="AV82" s="126">
        <f>AV61*1000/'Inflation GDP Population'!AT$23*100</f>
        <v>0.01677211921</v>
      </c>
      <c r="AW82" s="126">
        <f>AW61*1000/'Inflation GDP Population'!AU$23*100</f>
        <v>0.01701203447</v>
      </c>
      <c r="AX82" s="126">
        <f>AX61*1000/'Inflation GDP Population'!AV$23*100</f>
        <v>0.01716618106</v>
      </c>
      <c r="AY82" s="126">
        <f>AY61*1000/'Inflation GDP Population'!AW$23*100</f>
        <v>0.01738636031</v>
      </c>
      <c r="AZ82" s="126">
        <f>AZ61*1000/'Inflation GDP Population'!AX$23*100</f>
        <v>0.01782939854</v>
      </c>
      <c r="BA82" s="126">
        <f>BA61*1000/'Inflation GDP Population'!AY$23*100</f>
        <v>0.01815427576</v>
      </c>
      <c r="BB82" s="126">
        <f>BB61*1000/'Inflation GDP Population'!AZ$23*100</f>
        <v>0.01842294451</v>
      </c>
    </row>
    <row r="83" ht="15.75" customHeight="1">
      <c r="A83" s="119" t="s">
        <v>328</v>
      </c>
      <c r="B83" s="131" t="s">
        <v>304</v>
      </c>
      <c r="C83" s="134" t="s">
        <v>276</v>
      </c>
      <c r="D83" s="126">
        <f>D62*1000/'Inflation GDP Population'!B$23*100</f>
        <v>0.2580117412</v>
      </c>
      <c r="E83" s="126">
        <f>E62*1000/'Inflation GDP Population'!C$23*100</f>
        <v>0.2084228765</v>
      </c>
      <c r="F83" s="126">
        <f>F62*1000/'Inflation GDP Population'!D$23*100</f>
        <v>0.1753259182</v>
      </c>
      <c r="G83" s="126">
        <f>G62*1000/'Inflation GDP Population'!E$23*100</f>
        <v>0.2993027389</v>
      </c>
      <c r="H83" s="126">
        <f>H62*1000/'Inflation GDP Population'!F$23*100</f>
        <v>0.287800971</v>
      </c>
      <c r="I83" s="126">
        <f>I62*1000/'Inflation GDP Population'!G$23*100</f>
        <v>0.4012548464</v>
      </c>
      <c r="J83" s="126">
        <f>J62*1000/'Inflation GDP Population'!H$23*100</f>
        <v>0.2505787255</v>
      </c>
      <c r="K83" s="126">
        <f>K62*1000/'Inflation GDP Population'!I$23*100</f>
        <v>0.2800364096</v>
      </c>
      <c r="L83" s="126">
        <f>L62*1000/'Inflation GDP Population'!J$23*100</f>
        <v>0.3466170562</v>
      </c>
      <c r="M83" s="126">
        <f>M62*1000/'Inflation GDP Population'!K$23*100</f>
        <v>0.153824215</v>
      </c>
      <c r="N83" s="126">
        <f>N62*1000/'Inflation GDP Population'!L$23*100</f>
        <v>0.1624193266</v>
      </c>
      <c r="O83" s="126">
        <f>O62*1000/'Inflation GDP Population'!M$23*100</f>
        <v>0.1399730989</v>
      </c>
      <c r="P83" s="126">
        <f>P62*1000/'Inflation GDP Population'!N$23*100</f>
        <v>0.08301968409</v>
      </c>
      <c r="Q83" s="126">
        <f>Q62*1000/'Inflation GDP Population'!O$23*100</f>
        <v>0.1306176456</v>
      </c>
      <c r="R83" s="126">
        <f>R62*1000/'Inflation GDP Population'!P$23*100</f>
        <v>0.1610726647</v>
      </c>
      <c r="S83" s="126">
        <f>S62*1000/'Inflation GDP Population'!Q$23*100</f>
        <v>0.08535590519</v>
      </c>
      <c r="T83" s="126">
        <f>T62*1000/'Inflation GDP Population'!R$23*100</f>
        <v>0.07272369213</v>
      </c>
      <c r="U83" s="126">
        <f>U62*1000/'Inflation GDP Population'!S$23*100</f>
        <v>0.08358882466</v>
      </c>
      <c r="V83" s="126">
        <f>V62*1000/'Inflation GDP Population'!T$23*100</f>
        <v>0.08421549732</v>
      </c>
      <c r="W83" s="126">
        <f>W62*1000/'Inflation GDP Population'!U$23*100</f>
        <v>0.07903896551</v>
      </c>
      <c r="X83" s="126">
        <f>X62*1000/'Inflation GDP Population'!V$23*100</f>
        <v>0.07922577412</v>
      </c>
      <c r="Y83" s="126">
        <f>Y62*1000/'Inflation GDP Population'!W$23*100</f>
        <v>0.07572995855</v>
      </c>
      <c r="Z83" s="126">
        <f>Z62*1000/'Inflation GDP Population'!X$23*100</f>
        <v>0.07439482478</v>
      </c>
      <c r="AA83" s="126">
        <f>AA62*1000/'Inflation GDP Population'!Y$23*100</f>
        <v>0.07606095643</v>
      </c>
      <c r="AB83" s="126">
        <f>AB62*1000/'Inflation GDP Population'!Z$23*100</f>
        <v>0.07868132254</v>
      </c>
      <c r="AC83" s="126">
        <f>AC62*1000/'Inflation GDP Population'!AA$23*100</f>
        <v>0.08234876461</v>
      </c>
      <c r="AD83" s="126">
        <f>AD62*1000/'Inflation GDP Population'!AB$23*100</f>
        <v>0.08223880789</v>
      </c>
      <c r="AE83" s="126">
        <f>AE62*1000/'Inflation GDP Population'!AC$23*100</f>
        <v>0.08102067976</v>
      </c>
      <c r="AF83" s="126">
        <f>AF62*1000/'Inflation GDP Population'!AD$23*100</f>
        <v>0.08100204287</v>
      </c>
      <c r="AG83" s="126">
        <f>AG62*1000/'Inflation GDP Population'!AE$23*100</f>
        <v>0.07960198137</v>
      </c>
      <c r="AH83" s="126">
        <f>AH62*1000/'Inflation GDP Population'!AF$23*100</f>
        <v>0.07859392236</v>
      </c>
      <c r="AI83" s="126">
        <f>AI62*1000/'Inflation GDP Population'!AG$23*100</f>
        <v>0.07652328059</v>
      </c>
      <c r="AJ83" s="126">
        <f>AJ62*1000/'Inflation GDP Population'!AH$23*100</f>
        <v>0.07747212161</v>
      </c>
      <c r="AK83" s="126">
        <f>AK62*1000/'Inflation GDP Population'!AI$23*100</f>
        <v>0.0768932227</v>
      </c>
      <c r="AL83" s="126">
        <f>AL62*1000/'Inflation GDP Population'!AJ$23*100</f>
        <v>0.07599449912</v>
      </c>
      <c r="AM83" s="126">
        <f>AM62*1000/'Inflation GDP Population'!AK$23*100</f>
        <v>0.07508775876</v>
      </c>
      <c r="AN83" s="126">
        <f>AN62*1000/'Inflation GDP Population'!AL$23*100</f>
        <v>0.07484324331</v>
      </c>
      <c r="AO83" s="126">
        <f>AO62*1000/'Inflation GDP Population'!AM$23*100</f>
        <v>0.07356166594</v>
      </c>
      <c r="AP83" s="126">
        <f>AP62*1000/'Inflation GDP Population'!AN$23*100</f>
        <v>0.07212344837</v>
      </c>
      <c r="AQ83" s="126">
        <f>AQ62*1000/'Inflation GDP Population'!AO$23*100</f>
        <v>0.07091480586</v>
      </c>
      <c r="AR83" s="126">
        <f>AR62*1000/'Inflation GDP Population'!AP$23*100</f>
        <v>0.07036074365</v>
      </c>
      <c r="AS83" s="126">
        <f>AS62*1000/'Inflation GDP Population'!AQ$23*100</f>
        <v>0.06863685804</v>
      </c>
      <c r="AT83" s="126">
        <f>AT62*1000/'Inflation GDP Population'!AR$23*100</f>
        <v>0.0678255321</v>
      </c>
      <c r="AU83" s="126">
        <f>AU62*1000/'Inflation GDP Population'!AS$23*100</f>
        <v>0.06732944549</v>
      </c>
      <c r="AV83" s="126">
        <f>AV62*1000/'Inflation GDP Population'!AT$23*100</f>
        <v>0.06712043443</v>
      </c>
      <c r="AW83" s="126">
        <f>AW62*1000/'Inflation GDP Population'!AU$23*100</f>
        <v>0.06679828917</v>
      </c>
      <c r="AX83" s="126">
        <f>AX62*1000/'Inflation GDP Population'!AV$23*100</f>
        <v>0.06614369644</v>
      </c>
      <c r="AY83" s="126">
        <f>AY62*1000/'Inflation GDP Population'!AW$23*100</f>
        <v>0.06574918687</v>
      </c>
      <c r="AZ83" s="126">
        <f>AZ62*1000/'Inflation GDP Population'!AX$23*100</f>
        <v>0.06618270249</v>
      </c>
      <c r="BA83" s="126">
        <f>BA62*1000/'Inflation GDP Population'!AY$23*100</f>
        <v>0.06615610957</v>
      </c>
      <c r="BB83" s="126">
        <f>BB62*1000/'Inflation GDP Population'!AZ$23*100</f>
        <v>0.0659156404</v>
      </c>
    </row>
    <row r="84" ht="15.75" customHeight="1">
      <c r="A84" s="119" t="s">
        <v>329</v>
      </c>
      <c r="B84" s="131" t="s">
        <v>318</v>
      </c>
      <c r="C84" s="134" t="s">
        <v>276</v>
      </c>
      <c r="D84" s="126">
        <f t="shared" ref="D84:BB84" si="8">sum(D80:D83)</f>
        <v>0.6714392723</v>
      </c>
      <c r="E84" s="126">
        <f t="shared" si="8"/>
        <v>0.5377885196</v>
      </c>
      <c r="F84" s="126">
        <f t="shared" si="8"/>
        <v>0.4548330365</v>
      </c>
      <c r="G84" s="126">
        <f t="shared" si="8"/>
        <v>0.7269301941</v>
      </c>
      <c r="H84" s="126">
        <f t="shared" si="8"/>
        <v>0.7258702488</v>
      </c>
      <c r="I84" s="126">
        <f t="shared" si="8"/>
        <v>1.002617464</v>
      </c>
      <c r="J84" s="126">
        <f t="shared" si="8"/>
        <v>0.6708416415</v>
      </c>
      <c r="K84" s="126">
        <f t="shared" si="8"/>
        <v>0.7207933644</v>
      </c>
      <c r="L84" s="126">
        <f t="shared" si="8"/>
        <v>0.8869387914</v>
      </c>
      <c r="M84" s="126">
        <f t="shared" si="8"/>
        <v>0.3855870312</v>
      </c>
      <c r="N84" s="126">
        <f t="shared" si="8"/>
        <v>0.4245297706</v>
      </c>
      <c r="O84" s="126">
        <f t="shared" si="8"/>
        <v>0.3808198884</v>
      </c>
      <c r="P84" s="126">
        <f t="shared" si="8"/>
        <v>0.2420335773</v>
      </c>
      <c r="Q84" s="126">
        <f t="shared" si="8"/>
        <v>0.3605113378</v>
      </c>
      <c r="R84" s="126">
        <f t="shared" si="8"/>
        <v>0.4513404756</v>
      </c>
      <c r="S84" s="126">
        <f t="shared" si="8"/>
        <v>0.2448492777</v>
      </c>
      <c r="T84" s="126">
        <f t="shared" si="8"/>
        <v>0.2207467376</v>
      </c>
      <c r="U84" s="126">
        <f t="shared" si="8"/>
        <v>0.2597034862</v>
      </c>
      <c r="V84" s="126">
        <f t="shared" si="8"/>
        <v>0.2649404374</v>
      </c>
      <c r="W84" s="126">
        <f t="shared" si="8"/>
        <v>0.2517731289</v>
      </c>
      <c r="X84" s="126">
        <f t="shared" si="8"/>
        <v>0.2555243109</v>
      </c>
      <c r="Y84" s="126">
        <f t="shared" si="8"/>
        <v>0.2472960824</v>
      </c>
      <c r="Z84" s="126">
        <f t="shared" si="8"/>
        <v>0.2459589717</v>
      </c>
      <c r="AA84" s="126">
        <f t="shared" si="8"/>
        <v>0.2545887766</v>
      </c>
      <c r="AB84" s="126">
        <f t="shared" si="8"/>
        <v>0.26662091</v>
      </c>
      <c r="AC84" s="126">
        <f t="shared" si="8"/>
        <v>0.2824962767</v>
      </c>
      <c r="AD84" s="126">
        <f t="shared" si="8"/>
        <v>0.2855972185</v>
      </c>
      <c r="AE84" s="126">
        <f t="shared" si="8"/>
        <v>0.2848285084</v>
      </c>
      <c r="AF84" s="126">
        <f t="shared" si="8"/>
        <v>0.2882592548</v>
      </c>
      <c r="AG84" s="126">
        <f t="shared" si="8"/>
        <v>0.2867481437</v>
      </c>
      <c r="AH84" s="126">
        <f t="shared" si="8"/>
        <v>0.2865796223</v>
      </c>
      <c r="AI84" s="126">
        <f t="shared" si="8"/>
        <v>0.2824360312</v>
      </c>
      <c r="AJ84" s="126">
        <f t="shared" si="8"/>
        <v>0.2894230603</v>
      </c>
      <c r="AK84" s="126">
        <f t="shared" si="8"/>
        <v>0.2907557417</v>
      </c>
      <c r="AL84" s="126">
        <f t="shared" si="8"/>
        <v>0.2908484444</v>
      </c>
      <c r="AM84" s="126">
        <f t="shared" si="8"/>
        <v>0.2908642057</v>
      </c>
      <c r="AN84" s="126">
        <f t="shared" si="8"/>
        <v>0.2934288974</v>
      </c>
      <c r="AO84" s="126">
        <f t="shared" si="8"/>
        <v>0.2918931962</v>
      </c>
      <c r="AP84" s="126">
        <f t="shared" si="8"/>
        <v>0.2896439173</v>
      </c>
      <c r="AQ84" s="126">
        <f t="shared" si="8"/>
        <v>0.2882266466</v>
      </c>
      <c r="AR84" s="126">
        <f t="shared" si="8"/>
        <v>0.2894216838</v>
      </c>
      <c r="AS84" s="126">
        <f t="shared" si="8"/>
        <v>0.2857301109</v>
      </c>
      <c r="AT84" s="126">
        <f t="shared" si="8"/>
        <v>0.2857489945</v>
      </c>
      <c r="AU84" s="126">
        <f t="shared" si="8"/>
        <v>0.2870679578</v>
      </c>
      <c r="AV84" s="126">
        <f t="shared" si="8"/>
        <v>0.2896131597</v>
      </c>
      <c r="AW84" s="126">
        <f t="shared" si="8"/>
        <v>0.2916814219</v>
      </c>
      <c r="AX84" s="126">
        <f t="shared" si="8"/>
        <v>0.2922861278</v>
      </c>
      <c r="AY84" s="126">
        <f t="shared" si="8"/>
        <v>0.2940243034</v>
      </c>
      <c r="AZ84" s="126">
        <f t="shared" si="8"/>
        <v>0.2995074296</v>
      </c>
      <c r="BA84" s="126">
        <f t="shared" si="8"/>
        <v>0.3029708509</v>
      </c>
      <c r="BB84" s="126">
        <f t="shared" si="8"/>
        <v>0.3054815913</v>
      </c>
    </row>
    <row r="85" ht="15.75" customHeight="1">
      <c r="A85" s="119" t="s">
        <v>330</v>
      </c>
      <c r="B85" s="131" t="s">
        <v>306</v>
      </c>
      <c r="C85" s="134" t="s">
        <v>276</v>
      </c>
      <c r="D85" s="126">
        <f>D63*1000/'Inflation GDP Population'!B$23*100</f>
        <v>0.06162373837</v>
      </c>
      <c r="E85" s="126">
        <f>E63*1000/'Inflation GDP Population'!C$23*100</f>
        <v>0.06218374346</v>
      </c>
      <c r="F85" s="126">
        <f>F63*1000/'Inflation GDP Population'!D$23*100</f>
        <v>0.06127188011</v>
      </c>
      <c r="G85" s="126">
        <f>G63*1000/'Inflation GDP Population'!E$23*100</f>
        <v>0.05904445959</v>
      </c>
      <c r="H85" s="126">
        <f>H63*1000/'Inflation GDP Population'!F$23*100</f>
        <v>0.06881499823</v>
      </c>
      <c r="I85" s="126">
        <f>I63*1000/'Inflation GDP Population'!G$23*100</f>
        <v>0.08455171753</v>
      </c>
      <c r="J85" s="126">
        <f>J63*1000/'Inflation GDP Population'!H$23*100</f>
        <v>0.08656532101</v>
      </c>
      <c r="K85" s="126">
        <f>K63*1000/'Inflation GDP Population'!I$23*100</f>
        <v>0.08642487115</v>
      </c>
      <c r="L85" s="126">
        <f>L63*1000/'Inflation GDP Population'!J$23*100</f>
        <v>0.09987747073</v>
      </c>
      <c r="M85" s="126">
        <f>M63*1000/'Inflation GDP Population'!K$23*100</f>
        <v>0.08923968719</v>
      </c>
      <c r="N85" s="126">
        <f>N63*1000/'Inflation GDP Population'!L$23*100</f>
        <v>0.1134141618</v>
      </c>
      <c r="O85" s="126">
        <f>O63*1000/'Inflation GDP Population'!M$23*100</f>
        <v>0.1276068338</v>
      </c>
      <c r="P85" s="126">
        <f>P63*1000/'Inflation GDP Population'!N$23*100</f>
        <v>0.1140787769</v>
      </c>
      <c r="Q85" s="126">
        <f>Q63*1000/'Inflation GDP Population'!O$23*100</f>
        <v>0.09489632095</v>
      </c>
      <c r="R85" s="126">
        <f>R63*1000/'Inflation GDP Population'!P$23*100</f>
        <v>0.07664172888</v>
      </c>
      <c r="S85" s="126">
        <f>S63*1000/'Inflation GDP Population'!Q$23*100</f>
        <v>0.06144277634</v>
      </c>
      <c r="T85" s="126">
        <f>T63*1000/'Inflation GDP Population'!R$23*100</f>
        <v>0.04210571616</v>
      </c>
      <c r="U85" s="126">
        <f>U63*1000/'Inflation GDP Population'!S$23*100</f>
        <v>0.05208228033</v>
      </c>
      <c r="V85" s="126">
        <f>V63*1000/'Inflation GDP Population'!T$23*100</f>
        <v>0.05724467206</v>
      </c>
      <c r="W85" s="126">
        <f>W63*1000/'Inflation GDP Population'!U$23*100</f>
        <v>0.05282528254</v>
      </c>
      <c r="X85" s="126">
        <f>X63*1000/'Inflation GDP Population'!V$23*100</f>
        <v>0.05059219925</v>
      </c>
      <c r="Y85" s="126">
        <f>Y63*1000/'Inflation GDP Population'!W$23*100</f>
        <v>0.04760195778</v>
      </c>
      <c r="Z85" s="126">
        <f>Z63*1000/'Inflation GDP Population'!X$23*100</f>
        <v>0.04592624021</v>
      </c>
      <c r="AA85" s="126">
        <f>AA63*1000/'Inflation GDP Population'!Y$23*100</f>
        <v>0.04469534712</v>
      </c>
      <c r="AB85" s="126">
        <f>AB63*1000/'Inflation GDP Population'!Z$23*100</f>
        <v>0.04398091779</v>
      </c>
      <c r="AC85" s="126">
        <f>AC63*1000/'Inflation GDP Population'!AA$23*100</f>
        <v>0.04327702278</v>
      </c>
      <c r="AD85" s="126">
        <f>AD63*1000/'Inflation GDP Population'!AB$23*100</f>
        <v>0.04267670983</v>
      </c>
      <c r="AE85" s="126">
        <f>AE63*1000/'Inflation GDP Population'!AC$23*100</f>
        <v>0.04217416363</v>
      </c>
      <c r="AF85" s="126">
        <f>AF63*1000/'Inflation GDP Population'!AD$23*100</f>
        <v>0.04149551055</v>
      </c>
      <c r="AG85" s="126">
        <f>AG63*1000/'Inflation GDP Population'!AE$23*100</f>
        <v>0.04108981444</v>
      </c>
      <c r="AH85" s="126">
        <f>AH63*1000/'Inflation GDP Population'!AF$23*100</f>
        <v>0.04042593057</v>
      </c>
      <c r="AI85" s="126">
        <f>AI63*1000/'Inflation GDP Population'!AG$23*100</f>
        <v>0.03994018615</v>
      </c>
      <c r="AJ85" s="126">
        <f>AJ63*1000/'Inflation GDP Population'!AH$23*100</f>
        <v>0.03937506669</v>
      </c>
      <c r="AK85" s="126">
        <f>AK63*1000/'Inflation GDP Population'!AI$23*100</f>
        <v>0.03865497736</v>
      </c>
      <c r="AL85" s="126">
        <f>AL63*1000/'Inflation GDP Population'!AJ$23*100</f>
        <v>0.03794785425</v>
      </c>
      <c r="AM85" s="126">
        <f>AM63*1000/'Inflation GDP Population'!AK$23*100</f>
        <v>0.03740836832</v>
      </c>
      <c r="AN85" s="126">
        <f>AN63*1000/'Inflation GDP Population'!AL$23*100</f>
        <v>0.03679921823</v>
      </c>
      <c r="AO85" s="126">
        <f>AO63*1000/'Inflation GDP Population'!AM$23*100</f>
        <v>0.03612500471</v>
      </c>
      <c r="AP85" s="126">
        <f>AP63*1000/'Inflation GDP Population'!AN$23*100</f>
        <v>0.03553577762</v>
      </c>
      <c r="AQ85" s="126">
        <f>AQ63*1000/'Inflation GDP Population'!AO$23*100</f>
        <v>0.03481286372</v>
      </c>
      <c r="AR85" s="126">
        <f>AR63*1000/'Inflation GDP Population'!AP$23*100</f>
        <v>0.0341745088</v>
      </c>
      <c r="AS85" s="126">
        <f>AS63*1000/'Inflation GDP Population'!AQ$23*100</f>
        <v>0.03361615013</v>
      </c>
      <c r="AT85" s="126">
        <f>AT63*1000/'Inflation GDP Population'!AR$23*100</f>
        <v>0.03299926079</v>
      </c>
      <c r="AU85" s="126">
        <f>AU63*1000/'Inflation GDP Population'!AS$23*100</f>
        <v>0.0323935257</v>
      </c>
      <c r="AV85" s="126">
        <f>AV63*1000/'Inflation GDP Population'!AT$23*100</f>
        <v>0.03186311666</v>
      </c>
      <c r="AW85" s="126">
        <f>AW63*1000/'Inflation GDP Population'!AU$23*100</f>
        <v>0.03140390938</v>
      </c>
      <c r="AX85" s="126">
        <f>AX63*1000/'Inflation GDP Population'!AV$23*100</f>
        <v>0.03076483539</v>
      </c>
      <c r="AY85" s="126">
        <f>AY63*1000/'Inflation GDP Population'!AW$23*100</f>
        <v>0.0302597753</v>
      </c>
      <c r="AZ85" s="126">
        <f>AZ63*1000/'Inflation GDP Population'!AX$23*100</f>
        <v>0.0297032125</v>
      </c>
      <c r="BA85" s="126">
        <f>BA63*1000/'Inflation GDP Population'!AY$23*100</f>
        <v>0.02915674073</v>
      </c>
      <c r="BB85" s="126">
        <f>BB63*1000/'Inflation GDP Population'!AZ$23*100</f>
        <v>0.02862018014</v>
      </c>
    </row>
    <row r="86" ht="15.75" customHeight="1">
      <c r="A86" s="135" t="s">
        <v>331</v>
      </c>
      <c r="B86" s="93" t="s">
        <v>332</v>
      </c>
      <c r="C86" s="123" t="s">
        <v>273</v>
      </c>
      <c r="D86" s="136">
        <f>D24*1000/'Inflation GDP Population'!B$28</f>
        <v>544.5394447</v>
      </c>
      <c r="E86" s="136">
        <f>E24*1000/'Inflation GDP Population'!C$28</f>
        <v>532.906473</v>
      </c>
      <c r="F86" s="136">
        <f>F24*1000/'Inflation GDP Population'!D$28</f>
        <v>536.5931446</v>
      </c>
      <c r="G86" s="136">
        <f>G24*1000/'Inflation GDP Population'!E$28</f>
        <v>561.2792928</v>
      </c>
      <c r="H86" s="136">
        <f>H24*1000/'Inflation GDP Population'!F$28</f>
        <v>582.7393242</v>
      </c>
      <c r="I86" s="136">
        <f>I24*1000/'Inflation GDP Population'!G$28</f>
        <v>626.1057597</v>
      </c>
      <c r="J86" s="136">
        <f>J24*1000/'Inflation GDP Population'!H$28</f>
        <v>533.0906102</v>
      </c>
      <c r="K86" s="136">
        <f>K24*1000/'Inflation GDP Population'!I$28</f>
        <v>555.9260068</v>
      </c>
      <c r="L86" s="136">
        <f>L24*1000/'Inflation GDP Population'!J$28</f>
        <v>577.6616729</v>
      </c>
      <c r="M86" s="136">
        <f>M24*1000/'Inflation GDP Population'!K$28</f>
        <v>487.4754067</v>
      </c>
      <c r="N86" s="136">
        <f>N24*1000/'Inflation GDP Population'!L$28</f>
        <v>526.3115687</v>
      </c>
      <c r="O86" s="136">
        <f>O24*1000/'Inflation GDP Population'!M$28</f>
        <v>513.2965835</v>
      </c>
      <c r="P86" s="136">
        <f>P24*1000/'Inflation GDP Population'!N$28</f>
        <v>472.1897569</v>
      </c>
      <c r="Q86" s="136">
        <f>Q24*1000/'Inflation GDP Population'!O$28</f>
        <v>487.486345</v>
      </c>
      <c r="R86" s="136">
        <f>R24*1000/'Inflation GDP Population'!P$28</f>
        <v>498.009391</v>
      </c>
      <c r="S86" s="136">
        <f>S24*1000/'Inflation GDP Population'!Q$28</f>
        <v>416.319285</v>
      </c>
      <c r="T86" s="136">
        <f>T24*1000/'Inflation GDP Population'!R$28</f>
        <v>408.366428</v>
      </c>
      <c r="U86" s="136">
        <f>U24*1000/'Inflation GDP Population'!S$28</f>
        <v>393.6740881</v>
      </c>
      <c r="V86" s="136">
        <f>V24*1000/'Inflation GDP Population'!T$28</f>
        <v>407.7791103</v>
      </c>
      <c r="W86" s="136">
        <f>W24*1000/'Inflation GDP Population'!U$28</f>
        <v>384.4472067</v>
      </c>
      <c r="X86" s="136">
        <f>X24*1000/'Inflation GDP Population'!V$28</f>
        <v>393.5081196</v>
      </c>
      <c r="Y86" s="136">
        <f>Y24*1000/'Inflation GDP Population'!W$28</f>
        <v>1101.028455</v>
      </c>
      <c r="Z86" s="136">
        <f>Z24*1000/'Inflation GDP Population'!X$28</f>
        <v>1733.875196</v>
      </c>
      <c r="AA86" s="136">
        <f>AA24*1000/'Inflation GDP Population'!Y$28</f>
        <v>2238.070694</v>
      </c>
      <c r="AB86" s="136">
        <f>AB24*1000/'Inflation GDP Population'!Z$28</f>
        <v>2665.883824</v>
      </c>
      <c r="AC86" s="136">
        <f>AC24*1000/'Inflation GDP Population'!AA$28</f>
        <v>2982.767715</v>
      </c>
      <c r="AD86" s="136">
        <f>AD24*1000/'Inflation GDP Population'!AB$28</f>
        <v>3366.975903</v>
      </c>
      <c r="AE86" s="136">
        <f>AE24*1000/'Inflation GDP Population'!AC$28</f>
        <v>3722.47545</v>
      </c>
      <c r="AF86" s="136">
        <f>AF24*1000/'Inflation GDP Population'!AD$28</f>
        <v>4023.220893</v>
      </c>
      <c r="AG86" s="136">
        <f>AG24*1000/'Inflation GDP Population'!AE$28</f>
        <v>4280.631456</v>
      </c>
      <c r="AH86" s="136">
        <f>AH24*1000/'Inflation GDP Population'!AF$28</f>
        <v>4524.232147</v>
      </c>
      <c r="AI86" s="136">
        <f>AI24*1000/'Inflation GDP Population'!AG$28</f>
        <v>4873.206197</v>
      </c>
      <c r="AJ86" s="136">
        <f>AJ24*1000/'Inflation GDP Population'!AH$28</f>
        <v>5214.794435</v>
      </c>
      <c r="AK86" s="136">
        <f>AK24*1000/'Inflation GDP Population'!AI$28</f>
        <v>5513.344171</v>
      </c>
      <c r="AL86" s="136">
        <f>AL24*1000/'Inflation GDP Population'!AJ$28</f>
        <v>5828.541776</v>
      </c>
      <c r="AM86" s="136">
        <f>AM24*1000/'Inflation GDP Population'!AK$28</f>
        <v>6132.363369</v>
      </c>
      <c r="AN86" s="136">
        <f>AN24*1000/'Inflation GDP Population'!AL$28</f>
        <v>6426.868286</v>
      </c>
      <c r="AO86" s="136">
        <f>AO24*1000/'Inflation GDP Population'!AM$28</f>
        <v>6709.555995</v>
      </c>
      <c r="AP86" s="136">
        <f>AP24*1000/'Inflation GDP Population'!AN$28</f>
        <v>6981.224888</v>
      </c>
      <c r="AQ86" s="136">
        <f>AQ24*1000/'Inflation GDP Population'!AO$28</f>
        <v>7241.927836</v>
      </c>
      <c r="AR86" s="136">
        <f>AR24*1000/'Inflation GDP Population'!AP$28</f>
        <v>7492.969255</v>
      </c>
      <c r="AS86" s="136">
        <f>AS24*1000/'Inflation GDP Population'!AQ$28</f>
        <v>7731.034518</v>
      </c>
      <c r="AT86" s="136">
        <f>AT24*1000/'Inflation GDP Population'!AR$28</f>
        <v>7958.365525</v>
      </c>
      <c r="AU86" s="136">
        <f>AU24*1000/'Inflation GDP Population'!AS$28</f>
        <v>8175.893466</v>
      </c>
      <c r="AV86" s="136">
        <f>AV24*1000/'Inflation GDP Population'!AT$28</f>
        <v>8324.965711</v>
      </c>
      <c r="AW86" s="136">
        <f>AW24*1000/'Inflation GDP Population'!AU$28</f>
        <v>8519.261567</v>
      </c>
      <c r="AX86" s="136">
        <f>AX24*1000/'Inflation GDP Population'!AV$28</f>
        <v>8701.923301</v>
      </c>
      <c r="AY86" s="136">
        <f>AY24*1000/'Inflation GDP Population'!AW$28</f>
        <v>8875.240832</v>
      </c>
      <c r="AZ86" s="136">
        <f>AZ24*1000/'Inflation GDP Population'!AX$28</f>
        <v>9038.767065</v>
      </c>
      <c r="BA86" s="136">
        <f>BA24*1000/'Inflation GDP Population'!AY$28</f>
        <v>9190.553178</v>
      </c>
      <c r="BB86" s="136">
        <f>BB24*1000/'Inflation GDP Population'!AZ$28</f>
        <v>9333.049436</v>
      </c>
    </row>
    <row r="87" ht="15.75" customHeight="1">
      <c r="A87" s="135" t="s">
        <v>333</v>
      </c>
      <c r="B87" s="93" t="s">
        <v>334</v>
      </c>
      <c r="C87" s="123" t="s">
        <v>273</v>
      </c>
      <c r="D87" s="136">
        <f>D25*1000/'Inflation GDP Population'!B$28</f>
        <v>234.4004116</v>
      </c>
      <c r="E87" s="136">
        <f>E25*1000/'Inflation GDP Population'!C$28</f>
        <v>187.196637</v>
      </c>
      <c r="F87" s="136">
        <f>F25*1000/'Inflation GDP Population'!D$28</f>
        <v>130.2606581</v>
      </c>
      <c r="G87" s="136">
        <f>G25*1000/'Inflation GDP Population'!E$28</f>
        <v>87.29398278</v>
      </c>
      <c r="H87" s="136">
        <f>H25*1000/'Inflation GDP Population'!F$28</f>
        <v>46.14138576</v>
      </c>
      <c r="I87" s="136">
        <f>I25*1000/'Inflation GDP Population'!G$28</f>
        <v>68.54125357</v>
      </c>
      <c r="J87" s="136">
        <f>J25*1000/'Inflation GDP Population'!H$28</f>
        <v>72.69485886</v>
      </c>
      <c r="K87" s="136">
        <f>K25*1000/'Inflation GDP Population'!I$28</f>
        <v>80.63522657</v>
      </c>
      <c r="L87" s="136">
        <f>L25*1000/'Inflation GDP Population'!J$28</f>
        <v>85.48164681</v>
      </c>
      <c r="M87" s="136">
        <f>M25*1000/'Inflation GDP Population'!K$28</f>
        <v>103.9141551</v>
      </c>
      <c r="N87" s="136">
        <f>N25*1000/'Inflation GDP Population'!L$28</f>
        <v>135.070716</v>
      </c>
      <c r="O87" s="136">
        <f>O25*1000/'Inflation GDP Population'!M$28</f>
        <v>94.52420708</v>
      </c>
      <c r="P87" s="136">
        <f>P25*1000/'Inflation GDP Population'!N$28</f>
        <v>74.25448912</v>
      </c>
      <c r="Q87" s="136">
        <f>Q25*1000/'Inflation GDP Population'!O$28</f>
        <v>87.85834673</v>
      </c>
      <c r="R87" s="136">
        <f>R25*1000/'Inflation GDP Population'!P$28</f>
        <v>109.7914947</v>
      </c>
      <c r="S87" s="136">
        <f>S25*1000/'Inflation GDP Population'!Q$28</f>
        <v>359.5785182</v>
      </c>
      <c r="T87" s="136">
        <f>T25*1000/'Inflation GDP Population'!R$28</f>
        <v>374.5480299</v>
      </c>
      <c r="U87" s="136">
        <f>U25*1000/'Inflation GDP Population'!S$28</f>
        <v>374.9678352</v>
      </c>
      <c r="V87" s="136">
        <f>V25*1000/'Inflation GDP Population'!T$28</f>
        <v>323.272177</v>
      </c>
      <c r="W87" s="136">
        <f>W25*1000/'Inflation GDP Population'!U$28</f>
        <v>385.8934231</v>
      </c>
      <c r="X87" s="136">
        <f>X25*1000/'Inflation GDP Population'!V$28</f>
        <v>31717.57201</v>
      </c>
      <c r="Y87" s="136">
        <f>Y25*1000/'Inflation GDP Population'!W$28</f>
        <v>29302.1695</v>
      </c>
      <c r="Z87" s="136">
        <f>Z25*1000/'Inflation GDP Population'!X$28</f>
        <v>27304.03947</v>
      </c>
      <c r="AA87" s="136">
        <f>AA25*1000/'Inflation GDP Population'!Y$28</f>
        <v>25226.01691</v>
      </c>
      <c r="AB87" s="136">
        <f>AB25*1000/'Inflation GDP Population'!Z$28</f>
        <v>23279.43566</v>
      </c>
      <c r="AC87" s="136">
        <f>AC25*1000/'Inflation GDP Population'!AA$28</f>
        <v>21218.28986</v>
      </c>
      <c r="AD87" s="136">
        <f>AD25*1000/'Inflation GDP Population'!AB$28</f>
        <v>20320.51924</v>
      </c>
      <c r="AE87" s="136">
        <f>AE25*1000/'Inflation GDP Population'!AC$28</f>
        <v>19541.63134</v>
      </c>
      <c r="AF87" s="136">
        <f>AF25*1000/'Inflation GDP Population'!AD$28</f>
        <v>18662.73731</v>
      </c>
      <c r="AG87" s="136">
        <f>AG25*1000/'Inflation GDP Population'!AE$28</f>
        <v>17765.99199</v>
      </c>
      <c r="AH87" s="136">
        <f>AH25*1000/'Inflation GDP Population'!AF$28</f>
        <v>16996.32375</v>
      </c>
      <c r="AI87" s="136">
        <f>AI25*1000/'Inflation GDP Population'!AG$28</f>
        <v>16766.21181</v>
      </c>
      <c r="AJ87" s="136">
        <f>AJ25*1000/'Inflation GDP Population'!AH$28</f>
        <v>16517.08519</v>
      </c>
      <c r="AK87" s="136">
        <f>AK25*1000/'Inflation GDP Population'!AI$28</f>
        <v>16222.19043</v>
      </c>
      <c r="AL87" s="136">
        <f>AL25*1000/'Inflation GDP Population'!AJ$28</f>
        <v>16008.58962</v>
      </c>
      <c r="AM87" s="136">
        <f>AM25*1000/'Inflation GDP Population'!AK$28</f>
        <v>15785.02551</v>
      </c>
      <c r="AN87" s="136">
        <f>AN25*1000/'Inflation GDP Population'!AL$28</f>
        <v>15574.7215</v>
      </c>
      <c r="AO87" s="136">
        <f>AO25*1000/'Inflation GDP Population'!AM$28</f>
        <v>30464.4005</v>
      </c>
      <c r="AP87" s="136">
        <f>AP25*1000/'Inflation GDP Population'!AN$28</f>
        <v>30022.29475</v>
      </c>
      <c r="AQ87" s="136">
        <f>AQ25*1000/'Inflation GDP Population'!AO$28</f>
        <v>29526.96139</v>
      </c>
      <c r="AR87" s="136">
        <f>AR25*1000/'Inflation GDP Population'!AP$28</f>
        <v>29053.04187</v>
      </c>
      <c r="AS87" s="136">
        <f>AS25*1000/'Inflation GDP Population'!AQ$28</f>
        <v>28617.91657</v>
      </c>
      <c r="AT87" s="136">
        <f>AT25*1000/'Inflation GDP Population'!AR$28</f>
        <v>28208.41587</v>
      </c>
      <c r="AU87" s="136">
        <f>AU25*1000/'Inflation GDP Population'!AS$28</f>
        <v>27783.25635</v>
      </c>
      <c r="AV87" s="136">
        <f>AV25*1000/'Inflation GDP Population'!AT$28</f>
        <v>27142.92997</v>
      </c>
      <c r="AW87" s="136">
        <f>AW25*1000/'Inflation GDP Population'!AU$28</f>
        <v>26696.58613</v>
      </c>
      <c r="AX87" s="136">
        <f>AX25*1000/'Inflation GDP Population'!AV$28</f>
        <v>26387.6597</v>
      </c>
      <c r="AY87" s="136">
        <f>AY25*1000/'Inflation GDP Population'!AW$28</f>
        <v>25962.35274</v>
      </c>
      <c r="AZ87" s="136">
        <f>AZ25*1000/'Inflation GDP Population'!AX$28</f>
        <v>25513.16901</v>
      </c>
      <c r="BA87" s="136">
        <f>BA25*1000/'Inflation GDP Population'!AY$28</f>
        <v>25012.85558</v>
      </c>
      <c r="BB87" s="136">
        <f>BB25*1000/'Inflation GDP Population'!AZ$28</f>
        <v>3.53254072</v>
      </c>
    </row>
    <row r="88" ht="15.75" customHeight="1">
      <c r="A88" s="135" t="s">
        <v>335</v>
      </c>
      <c r="B88" s="123" t="s">
        <v>336</v>
      </c>
      <c r="C88" s="123" t="s">
        <v>273</v>
      </c>
      <c r="D88" s="136">
        <f>D26*1000/'Inflation GDP Population'!B$28</f>
        <v>223.0766356</v>
      </c>
      <c r="E88" s="136">
        <f>E26*1000/'Inflation GDP Population'!C$28</f>
        <v>204.8770351</v>
      </c>
      <c r="F88" s="136">
        <f>F26*1000/'Inflation GDP Population'!D$28</f>
        <v>206.2031997</v>
      </c>
      <c r="G88" s="136">
        <f>G26*1000/'Inflation GDP Population'!E$28</f>
        <v>217.1483333</v>
      </c>
      <c r="H88" s="136">
        <f>H26*1000/'Inflation GDP Population'!F$28</f>
        <v>199.5020869</v>
      </c>
      <c r="I88" s="136">
        <f>I26*1000/'Inflation GDP Population'!G$28</f>
        <v>215.6563851</v>
      </c>
      <c r="J88" s="136">
        <f>J26*1000/'Inflation GDP Population'!H$28</f>
        <v>208.1296472</v>
      </c>
      <c r="K88" s="136">
        <f>K26*1000/'Inflation GDP Population'!I$28</f>
        <v>211.7269771</v>
      </c>
      <c r="L88" s="136">
        <f>L26*1000/'Inflation GDP Population'!J$28</f>
        <v>211.1316336</v>
      </c>
      <c r="M88" s="136">
        <f>M26*1000/'Inflation GDP Population'!K$28</f>
        <v>210.7769213</v>
      </c>
      <c r="N88" s="136">
        <f>N26*1000/'Inflation GDP Population'!L$28</f>
        <v>220.3791461</v>
      </c>
      <c r="O88" s="136">
        <f>O26*1000/'Inflation GDP Population'!M$28</f>
        <v>212.8001305</v>
      </c>
      <c r="P88" s="136">
        <f>P26*1000/'Inflation GDP Population'!N$28</f>
        <v>217.9955943</v>
      </c>
      <c r="Q88" s="136">
        <f>Q26*1000/'Inflation GDP Population'!O$28</f>
        <v>201.9043613</v>
      </c>
      <c r="R88" s="136">
        <f>R26*1000/'Inflation GDP Population'!P$28</f>
        <v>220.4930297</v>
      </c>
      <c r="S88" s="136">
        <f>S26*1000/'Inflation GDP Population'!Q$28</f>
        <v>220.0959818</v>
      </c>
      <c r="T88" s="136">
        <f>T26*1000/'Inflation GDP Population'!R$28</f>
        <v>231.1359892</v>
      </c>
      <c r="U88" s="136">
        <f>U26*1000/'Inflation GDP Population'!S$28</f>
        <v>216.7160575</v>
      </c>
      <c r="V88" s="136">
        <f>V26*1000/'Inflation GDP Population'!T$28</f>
        <v>210.4275872</v>
      </c>
      <c r="W88" s="136">
        <f>W26*1000/'Inflation GDP Population'!U$28</f>
        <v>216.753087</v>
      </c>
      <c r="X88" s="136">
        <f>X26*1000/'Inflation GDP Population'!V$28</f>
        <v>215.9178572</v>
      </c>
      <c r="Y88" s="136">
        <f>Y26*1000/'Inflation GDP Population'!W$28</f>
        <v>215.235587</v>
      </c>
      <c r="Z88" s="136">
        <f>Z26*1000/'Inflation GDP Population'!X$28</f>
        <v>218.3181768</v>
      </c>
      <c r="AA88" s="136">
        <f>AA26*1000/'Inflation GDP Population'!Y$28</f>
        <v>221.3817549</v>
      </c>
      <c r="AB88" s="136">
        <f>AB26*1000/'Inflation GDP Population'!Z$28</f>
        <v>224.4265136</v>
      </c>
      <c r="AC88" s="136">
        <f>AC26*1000/'Inflation GDP Population'!AA$28</f>
        <v>227.4526425</v>
      </c>
      <c r="AD88" s="136">
        <f>AD26*1000/'Inflation GDP Population'!AB$28</f>
        <v>230.4603287</v>
      </c>
      <c r="AE88" s="136">
        <f>AE26*1000/'Inflation GDP Population'!AC$28</f>
        <v>233.4497568</v>
      </c>
      <c r="AF88" s="136">
        <f>AF26*1000/'Inflation GDP Population'!AD$28</f>
        <v>236.4211091</v>
      </c>
      <c r="AG88" s="136">
        <f>AG26*1000/'Inflation GDP Population'!AE$28</f>
        <v>239.3745652</v>
      </c>
      <c r="AH88" s="136">
        <f>AH26*1000/'Inflation GDP Population'!AF$28</f>
        <v>242.3103026</v>
      </c>
      <c r="AI88" s="136">
        <f>AI26*1000/'Inflation GDP Population'!AG$28</f>
        <v>245.635548</v>
      </c>
      <c r="AJ88" s="136">
        <f>AJ26*1000/'Inflation GDP Population'!AH$28</f>
        <v>248.951714</v>
      </c>
      <c r="AK88" s="136">
        <f>AK26*1000/'Inflation GDP Population'!AI$28</f>
        <v>252.2588454</v>
      </c>
      <c r="AL88" s="136">
        <f>AL26*1000/'Inflation GDP Population'!AJ$28</f>
        <v>255.5569867</v>
      </c>
      <c r="AM88" s="136">
        <f>AM26*1000/'Inflation GDP Population'!AK$28</f>
        <v>258.8461822</v>
      </c>
      <c r="AN88" s="136">
        <f>AN26*1000/'Inflation GDP Population'!AL$28</f>
        <v>262.1264757</v>
      </c>
      <c r="AO88" s="136">
        <f>AO26*1000/'Inflation GDP Population'!AM$28</f>
        <v>265.397911</v>
      </c>
      <c r="AP88" s="136">
        <f>AP26*1000/'Inflation GDP Population'!AN$28</f>
        <v>268.6605313</v>
      </c>
      <c r="AQ88" s="136">
        <f>AQ26*1000/'Inflation GDP Population'!AO$28</f>
        <v>271.9143799</v>
      </c>
      <c r="AR88" s="136">
        <f>AR26*1000/'Inflation GDP Population'!AP$28</f>
        <v>275.1594994</v>
      </c>
      <c r="AS88" s="136">
        <f>AS26*1000/'Inflation GDP Population'!AQ$28</f>
        <v>278.3529995</v>
      </c>
      <c r="AT88" s="136">
        <f>AT26*1000/'Inflation GDP Population'!AR$28</f>
        <v>281.537012</v>
      </c>
      <c r="AU88" s="136">
        <f>AU26*1000/'Inflation GDP Population'!AS$28</f>
        <v>284.7115874</v>
      </c>
      <c r="AV88" s="136">
        <f>AV26*1000/'Inflation GDP Population'!AT$28</f>
        <v>287.8767757</v>
      </c>
      <c r="AW88" s="136">
        <f>AW26*1000/'Inflation GDP Population'!AU$28</f>
        <v>291.0326266</v>
      </c>
      <c r="AX88" s="136">
        <f>AX26*1000/'Inflation GDP Population'!AV$28</f>
        <v>294.1791895</v>
      </c>
      <c r="AY88" s="136">
        <f>AY26*1000/'Inflation GDP Population'!AW$28</f>
        <v>297.3165133</v>
      </c>
      <c r="AZ88" s="136">
        <f>AZ26*1000/'Inflation GDP Population'!AX$28</f>
        <v>300.4446467</v>
      </c>
      <c r="BA88" s="136">
        <f>BA26*1000/'Inflation GDP Population'!AY$28</f>
        <v>303.563638</v>
      </c>
      <c r="BB88" s="136">
        <f>BB26*1000/'Inflation GDP Population'!AZ$28</f>
        <v>306.6735352</v>
      </c>
    </row>
    <row r="89" ht="15.75" customHeight="1">
      <c r="A89" s="135" t="s">
        <v>337</v>
      </c>
      <c r="B89" s="123" t="s">
        <v>338</v>
      </c>
      <c r="C89" s="123" t="s">
        <v>273</v>
      </c>
      <c r="D89" s="136">
        <f>D27*1000/'Inflation GDP Population'!B$28</f>
        <v>98.12042788</v>
      </c>
      <c r="E89" s="136">
        <f>E27*1000/'Inflation GDP Population'!C$28</f>
        <v>87.93551339</v>
      </c>
      <c r="F89" s="136">
        <f>F27*1000/'Inflation GDP Population'!D$28</f>
        <v>88.30824519</v>
      </c>
      <c r="G89" s="136">
        <f>G27*1000/'Inflation GDP Population'!E$28</f>
        <v>88.20363803</v>
      </c>
      <c r="H89" s="136">
        <f>H27*1000/'Inflation GDP Population'!F$28</f>
        <v>85.25747935</v>
      </c>
      <c r="I89" s="136">
        <f>I27*1000/'Inflation GDP Population'!G$28</f>
        <v>93.05016295</v>
      </c>
      <c r="J89" s="136">
        <f>J27*1000/'Inflation GDP Population'!H$28</f>
        <v>113.6365471</v>
      </c>
      <c r="K89" s="136">
        <f>K27*1000/'Inflation GDP Population'!I$28</f>
        <v>109.2124075</v>
      </c>
      <c r="L89" s="136">
        <f>L27*1000/'Inflation GDP Population'!J$28</f>
        <v>120.3381514</v>
      </c>
      <c r="M89" s="136">
        <f>M27*1000/'Inflation GDP Population'!K$28</f>
        <v>127.2725362</v>
      </c>
      <c r="N89" s="136">
        <f>N27*1000/'Inflation GDP Population'!L$28</f>
        <v>134.6986345</v>
      </c>
      <c r="O89" s="136">
        <f>O27*1000/'Inflation GDP Population'!M$28</f>
        <v>157.8351607</v>
      </c>
      <c r="P89" s="136">
        <f>P27*1000/'Inflation GDP Population'!N$28</f>
        <v>180.101012</v>
      </c>
      <c r="Q89" s="136">
        <f>Q27*1000/'Inflation GDP Population'!O$28</f>
        <v>186.5761258</v>
      </c>
      <c r="R89" s="136">
        <f>R27*1000/'Inflation GDP Population'!P$28</f>
        <v>225.6419051</v>
      </c>
      <c r="S89" s="136">
        <f>S27*1000/'Inflation GDP Population'!Q$28</f>
        <v>245.2273525</v>
      </c>
      <c r="T89" s="136">
        <f>T27*1000/'Inflation GDP Population'!R$28</f>
        <v>249.7716647</v>
      </c>
      <c r="U89" s="136">
        <f>U27*1000/'Inflation GDP Population'!S$28</f>
        <v>215.1061708</v>
      </c>
      <c r="V89" s="136">
        <f>V27*1000/'Inflation GDP Population'!T$28</f>
        <v>214.5199134</v>
      </c>
      <c r="W89" s="136">
        <f>W27*1000/'Inflation GDP Population'!U$28</f>
        <v>214.5141324</v>
      </c>
      <c r="X89" s="136">
        <f>X27*1000/'Inflation GDP Population'!V$28</f>
        <v>213.489705</v>
      </c>
      <c r="Y89" s="136">
        <f>Y27*1000/'Inflation GDP Population'!W$28</f>
        <v>233.0556567</v>
      </c>
      <c r="Z89" s="136">
        <f>Z27*1000/'Inflation GDP Population'!X$28</f>
        <v>233.756204</v>
      </c>
      <c r="AA89" s="136">
        <f>AA27*1000/'Inflation GDP Population'!Y$28</f>
        <v>234.4527118</v>
      </c>
      <c r="AB89" s="136">
        <f>AB27*1000/'Inflation GDP Population'!Z$28</f>
        <v>235.1452208</v>
      </c>
      <c r="AC89" s="136">
        <f>AC27*1000/'Inflation GDP Population'!AA$28</f>
        <v>235.8337716</v>
      </c>
      <c r="AD89" s="136">
        <f>AD27*1000/'Inflation GDP Population'!AB$28</f>
        <v>236.5184039</v>
      </c>
      <c r="AE89" s="136">
        <f>AE27*1000/'Inflation GDP Population'!AC$28</f>
        <v>237.1991572</v>
      </c>
      <c r="AF89" s="136">
        <f>AF27*1000/'Inflation GDP Population'!AD$28</f>
        <v>237.8760702</v>
      </c>
      <c r="AG89" s="136">
        <f>AG27*1000/'Inflation GDP Population'!AE$28</f>
        <v>238.7350865</v>
      </c>
      <c r="AH89" s="136">
        <f>AH27*1000/'Inflation GDP Population'!AF$28</f>
        <v>239.7282036</v>
      </c>
      <c r="AI89" s="136">
        <f>AI27*1000/'Inflation GDP Population'!AG$28</f>
        <v>241.038836</v>
      </c>
      <c r="AJ89" s="136">
        <f>AJ27*1000/'Inflation GDP Population'!AH$28</f>
        <v>241.3710619</v>
      </c>
      <c r="AK89" s="136">
        <f>AK27*1000/'Inflation GDP Population'!AI$28</f>
        <v>242.4015725</v>
      </c>
      <c r="AL89" s="136">
        <f>AL27*1000/'Inflation GDP Population'!AJ$28</f>
        <v>243.6989483</v>
      </c>
      <c r="AM89" s="136">
        <f>AM27*1000/'Inflation GDP Population'!AK$28</f>
        <v>245.5872455</v>
      </c>
      <c r="AN89" s="136">
        <f>AN27*1000/'Inflation GDP Population'!AL$28</f>
        <v>248.0961845</v>
      </c>
      <c r="AO89" s="136">
        <f>AO27*1000/'Inflation GDP Population'!AM$28</f>
        <v>249.5705225</v>
      </c>
      <c r="AP89" s="136">
        <f>AP27*1000/'Inflation GDP Population'!AN$28</f>
        <v>248.9689952</v>
      </c>
      <c r="AQ89" s="136">
        <f>AQ27*1000/'Inflation GDP Population'!AO$28</f>
        <v>253.6317569</v>
      </c>
      <c r="AR89" s="136">
        <f>AR27*1000/'Inflation GDP Population'!AP$28</f>
        <v>254.0099275</v>
      </c>
      <c r="AS89" s="136">
        <f>AS27*1000/'Inflation GDP Population'!AQ$28</f>
        <v>250.7905218</v>
      </c>
      <c r="AT89" s="136">
        <f>AT27*1000/'Inflation GDP Population'!AR$28</f>
        <v>252.0291686</v>
      </c>
      <c r="AU89" s="136">
        <f>AU27*1000/'Inflation GDP Population'!AS$28</f>
        <v>253.0019275</v>
      </c>
      <c r="AV89" s="136">
        <f>AV27*1000/'Inflation GDP Population'!AT$28</f>
        <v>255.5631926</v>
      </c>
      <c r="AW89" s="136">
        <f>AW27*1000/'Inflation GDP Population'!AU$28</f>
        <v>255.2264442</v>
      </c>
      <c r="AX89" s="136">
        <f>AX27*1000/'Inflation GDP Population'!AV$28</f>
        <v>256.5377447</v>
      </c>
      <c r="AY89" s="136">
        <f>AY27*1000/'Inflation GDP Population'!AW$28</f>
        <v>256.6583701</v>
      </c>
      <c r="AZ89" s="136">
        <f>AZ27*1000/'Inflation GDP Population'!AX$28</f>
        <v>257.636648</v>
      </c>
      <c r="BA89" s="136">
        <f>BA27*1000/'Inflation GDP Population'!AY$28</f>
        <v>275.0393947</v>
      </c>
      <c r="BB89" s="136">
        <f>BB27*1000/'Inflation GDP Population'!AZ$28</f>
        <v>274.6284183</v>
      </c>
    </row>
    <row r="90" ht="15.75" customHeight="1">
      <c r="A90" s="135" t="s">
        <v>339</v>
      </c>
      <c r="B90" s="93" t="s">
        <v>332</v>
      </c>
      <c r="C90" s="137" t="s">
        <v>276</v>
      </c>
      <c r="D90" s="138">
        <f>D24*1000/'Inflation GDP Population'!B$23*100</f>
        <v>1.084184188</v>
      </c>
      <c r="E90" s="138">
        <f>E24*1000/'Inflation GDP Population'!C$23*100</f>
        <v>1.047856917</v>
      </c>
      <c r="F90" s="138">
        <f>F24*1000/'Inflation GDP Population'!D$23*100</f>
        <v>1.038181946</v>
      </c>
      <c r="G90" s="138">
        <f>G24*1000/'Inflation GDP Population'!E$23*100</f>
        <v>1.066681542</v>
      </c>
      <c r="H90" s="138">
        <f>H24*1000/'Inflation GDP Population'!F$23*100</f>
        <v>1.079794653</v>
      </c>
      <c r="I90" s="138">
        <f>I24*1000/'Inflation GDP Population'!G$23*100</f>
        <v>1.137894916</v>
      </c>
      <c r="J90" s="138">
        <f>J24*1000/'Inflation GDP Population'!H$23*100</f>
        <v>0.9605308696</v>
      </c>
      <c r="K90" s="138">
        <f>K24*1000/'Inflation GDP Population'!I$23*100</f>
        <v>0.9938366329</v>
      </c>
      <c r="L90" s="138">
        <f>L24*1000/'Inflation GDP Population'!J$23*100</f>
        <v>1.031398614</v>
      </c>
      <c r="M90" s="138">
        <f>M24*1000/'Inflation GDP Population'!K$23*100</f>
        <v>0.8856049644</v>
      </c>
      <c r="N90" s="138">
        <f>N24*1000/'Inflation GDP Population'!L$23*100</f>
        <v>0.9397917776</v>
      </c>
      <c r="O90" s="138">
        <f>O24*1000/'Inflation GDP Population'!M$23*100</f>
        <v>0.9103753865</v>
      </c>
      <c r="P90" s="138">
        <f>P24*1000/'Inflation GDP Population'!N$23*100</f>
        <v>0.8305824218</v>
      </c>
      <c r="Q90" s="138">
        <f>Q24*1000/'Inflation GDP Population'!O$23*100</f>
        <v>0.8516128026</v>
      </c>
      <c r="R90" s="138">
        <f>R24*1000/'Inflation GDP Population'!P$23*100</f>
        <v>0.8577260411</v>
      </c>
      <c r="S90" s="138">
        <f>S24*1000/'Inflation GDP Population'!Q$23*100</f>
        <v>0.70125621</v>
      </c>
      <c r="T90" s="138">
        <f>T24*1000/'Inflation GDP Population'!R$23*100</f>
        <v>0.6807135299</v>
      </c>
      <c r="U90" s="138">
        <f>U24*1000/'Inflation GDP Population'!S$23*100</f>
        <v>0.6518652871</v>
      </c>
      <c r="V90" s="138">
        <f>V24*1000/'Inflation GDP Population'!T$23*100</f>
        <v>0.6622956989</v>
      </c>
      <c r="W90" s="138">
        <f>W24*1000/'Inflation GDP Population'!U$23*100</f>
        <v>0.6174576109</v>
      </c>
      <c r="X90" s="138">
        <f>X24*1000/'Inflation GDP Population'!V$23*100</f>
        <v>0.6228909992</v>
      </c>
      <c r="Y90" s="138">
        <f>Y24*1000/'Inflation GDP Population'!W$23*100</f>
        <v>1.714906039</v>
      </c>
      <c r="Z90" s="138">
        <f>Z24*1000/'Inflation GDP Population'!X$23*100</f>
        <v>2.657284464</v>
      </c>
      <c r="AA90" s="138">
        <f>AA24*1000/'Inflation GDP Population'!Y$23*100</f>
        <v>3.374951031</v>
      </c>
      <c r="AB90" s="138">
        <f>AB24*1000/'Inflation GDP Population'!Z$23*100</f>
        <v>3.955518511</v>
      </c>
      <c r="AC90" s="138">
        <f>AC24*1000/'Inflation GDP Population'!AA$23*100</f>
        <v>4.354569846</v>
      </c>
      <c r="AD90" s="138">
        <f>AD24*1000/'Inflation GDP Population'!AB$23*100</f>
        <v>4.836426507</v>
      </c>
      <c r="AE90" s="138">
        <f>AE24*1000/'Inflation GDP Population'!AC$23*100</f>
        <v>5.261024791</v>
      </c>
      <c r="AF90" s="138">
        <f>AF24*1000/'Inflation GDP Population'!AD$23*100</f>
        <v>5.594502883</v>
      </c>
      <c r="AG90" s="138">
        <f>AG24*1000/'Inflation GDP Population'!AE$23*100</f>
        <v>5.856522399</v>
      </c>
      <c r="AH90" s="138">
        <f>AH24*1000/'Inflation GDP Population'!AF$23*100</f>
        <v>6.089988283</v>
      </c>
      <c r="AI90" s="138">
        <f>AI24*1000/'Inflation GDP Population'!AG$23*100</f>
        <v>6.443190588</v>
      </c>
      <c r="AJ90" s="138">
        <f>AJ24*1000/'Inflation GDP Population'!AH$23*100</f>
        <v>6.772310274</v>
      </c>
      <c r="AK90" s="138">
        <f>AK24*1000/'Inflation GDP Population'!AI$23*100</f>
        <v>7.032780694</v>
      </c>
      <c r="AL90" s="138">
        <f>AL24*1000/'Inflation GDP Population'!AJ$23*100</f>
        <v>7.302693242</v>
      </c>
      <c r="AM90" s="138">
        <f>AM24*1000/'Inflation GDP Population'!AK$23*100</f>
        <v>7.546769045</v>
      </c>
      <c r="AN90" s="138">
        <f>AN24*1000/'Inflation GDP Population'!AL$23*100</f>
        <v>7.768577036</v>
      </c>
      <c r="AO90" s="138">
        <f>AO24*1000/'Inflation GDP Population'!AM$23*100</f>
        <v>7.966060959</v>
      </c>
      <c r="AP90" s="138">
        <f>AP24*1000/'Inflation GDP Population'!AN$23*100</f>
        <v>8.141194117</v>
      </c>
      <c r="AQ90" s="138">
        <f>AQ24*1000/'Inflation GDP Population'!AO$23*100</f>
        <v>8.294996133</v>
      </c>
      <c r="AR90" s="138">
        <f>AR24*1000/'Inflation GDP Population'!AP$23*100</f>
        <v>8.429859527</v>
      </c>
      <c r="AS90" s="138">
        <f>AS24*1000/'Inflation GDP Population'!AQ$23*100</f>
        <v>8.544256039</v>
      </c>
      <c r="AT90" s="138">
        <f>AT24*1000/'Inflation GDP Population'!AR$23*100</f>
        <v>8.640312298</v>
      </c>
      <c r="AU90" s="138">
        <f>AU24*1000/'Inflation GDP Population'!AS$23*100</f>
        <v>8.719836943</v>
      </c>
      <c r="AV90" s="138">
        <f>AV24*1000/'Inflation GDP Population'!AT$23*100</f>
        <v>8.722115763</v>
      </c>
      <c r="AW90" s="138">
        <f>AW24*1000/'Inflation GDP Population'!AU$23*100</f>
        <v>8.768115747</v>
      </c>
      <c r="AX90" s="138">
        <f>AX24*1000/'Inflation GDP Population'!AV$23*100</f>
        <v>8.797984276</v>
      </c>
      <c r="AY90" s="138">
        <f>AY24*1000/'Inflation GDP Population'!AW$23*100</f>
        <v>8.814757524</v>
      </c>
      <c r="AZ90" s="138">
        <f>AZ24*1000/'Inflation GDP Population'!AX$23*100</f>
        <v>8.818615366</v>
      </c>
      <c r="BA90" s="138">
        <f>BA24*1000/'Inflation GDP Population'!AY$23*100</f>
        <v>8.808308868</v>
      </c>
      <c r="BB90" s="138">
        <f>BB24*1000/'Inflation GDP Population'!AZ$23*100</f>
        <v>8.786842129</v>
      </c>
    </row>
    <row r="91" ht="15.75" customHeight="1">
      <c r="A91" s="135" t="s">
        <v>340</v>
      </c>
      <c r="B91" s="93" t="s">
        <v>334</v>
      </c>
      <c r="C91" s="137" t="s">
        <v>276</v>
      </c>
      <c r="D91" s="138">
        <f>D25*1000/'Inflation GDP Population'!B$23*100</f>
        <v>0.4666938685</v>
      </c>
      <c r="E91" s="138">
        <f>E25*1000/'Inflation GDP Population'!C$23*100</f>
        <v>0.3680857727</v>
      </c>
      <c r="F91" s="138">
        <f>F25*1000/'Inflation GDP Population'!D$23*100</f>
        <v>0.2520238376</v>
      </c>
      <c r="G91" s="138">
        <f>G25*1000/'Inflation GDP Population'!E$23*100</f>
        <v>0.1658975868</v>
      </c>
      <c r="H91" s="138">
        <f>H25*1000/'Inflation GDP Population'!F$23*100</f>
        <v>0.08549830012</v>
      </c>
      <c r="I91" s="138">
        <f>I25*1000/'Inflation GDP Population'!G$23*100</f>
        <v>0.1245680027</v>
      </c>
      <c r="J91" s="138">
        <f>J25*1000/'Inflation GDP Population'!H$23*100</f>
        <v>0.130982716</v>
      </c>
      <c r="K91" s="138">
        <f>K25*1000/'Inflation GDP Population'!I$23*100</f>
        <v>0.1441527129</v>
      </c>
      <c r="L91" s="138">
        <f>L25*1000/'Inflation GDP Population'!J$23*100</f>
        <v>0.1526250679</v>
      </c>
      <c r="M91" s="138">
        <f>M25*1000/'Inflation GDP Population'!K$23*100</f>
        <v>0.1887826346</v>
      </c>
      <c r="N91" s="138">
        <f>N25*1000/'Inflation GDP Population'!L$23*100</f>
        <v>0.2411847959</v>
      </c>
      <c r="O91" s="138">
        <f>O25*1000/'Inflation GDP Population'!M$23*100</f>
        <v>0.1676467647</v>
      </c>
      <c r="P91" s="138">
        <f>P25*1000/'Inflation GDP Population'!N$23*100</f>
        <v>0.1306137469</v>
      </c>
      <c r="Q91" s="138">
        <f>Q25*1000/'Inflation GDP Population'!O$23*100</f>
        <v>0.1534838743</v>
      </c>
      <c r="R91" s="138">
        <f>R25*1000/'Inflation GDP Population'!P$23*100</f>
        <v>0.189094876</v>
      </c>
      <c r="S91" s="138">
        <f>S25*1000/'Inflation GDP Population'!Q$23*100</f>
        <v>0.6056809712</v>
      </c>
      <c r="T91" s="138">
        <f>T25*1000/'Inflation GDP Population'!R$23*100</f>
        <v>0.6243410184</v>
      </c>
      <c r="U91" s="138">
        <f>U25*1000/'Inflation GDP Population'!S$23*100</f>
        <v>0.620890536</v>
      </c>
      <c r="V91" s="138">
        <f>V25*1000/'Inflation GDP Population'!T$23*100</f>
        <v>0.5250435026</v>
      </c>
      <c r="W91" s="138">
        <f>W25*1000/'Inflation GDP Population'!U$23*100</f>
        <v>0.6197803677</v>
      </c>
      <c r="X91" s="138">
        <f>X25*1000/'Inflation GDP Population'!V$23*100</f>
        <v>50.20630869</v>
      </c>
      <c r="Y91" s="138">
        <f>Y25*1000/'Inflation GDP Population'!W$23*100</f>
        <v>45.63957199</v>
      </c>
      <c r="Z91" s="138">
        <f>Z25*1000/'Inflation GDP Population'!X$23*100</f>
        <v>41.84534162</v>
      </c>
      <c r="AA91" s="138">
        <f>AA25*1000/'Inflation GDP Population'!Y$23*100</f>
        <v>38.040162</v>
      </c>
      <c r="AB91" s="138">
        <f>AB25*1000/'Inflation GDP Population'!Z$23*100</f>
        <v>34.54097955</v>
      </c>
      <c r="AC91" s="138">
        <f>AC25*1000/'Inflation GDP Population'!AA$23*100</f>
        <v>30.97677528</v>
      </c>
      <c r="AD91" s="138">
        <f>AD25*1000/'Inflation GDP Population'!AB$23*100</f>
        <v>29.18901137</v>
      </c>
      <c r="AE91" s="138">
        <f>AE25*1000/'Inflation GDP Population'!AC$23*100</f>
        <v>27.6184513</v>
      </c>
      <c r="AF91" s="138">
        <f>AF25*1000/'Inflation GDP Population'!AD$23*100</f>
        <v>25.95153</v>
      </c>
      <c r="AG91" s="138">
        <f>AG25*1000/'Inflation GDP Population'!AE$23*100</f>
        <v>24.3064443</v>
      </c>
      <c r="AH91" s="138">
        <f>AH25*1000/'Inflation GDP Population'!AF$23*100</f>
        <v>22.87844857</v>
      </c>
      <c r="AI91" s="138">
        <f>AI25*1000/'Inflation GDP Population'!AG$23*100</f>
        <v>22.16772567</v>
      </c>
      <c r="AJ91" s="138">
        <f>AJ25*1000/'Inflation GDP Population'!AH$23*100</f>
        <v>21.45028479</v>
      </c>
      <c r="AK91" s="138">
        <f>AK25*1000/'Inflation GDP Population'!AI$23*100</f>
        <v>20.69290509</v>
      </c>
      <c r="AL91" s="138">
        <f>AL25*1000/'Inflation GDP Population'!AJ$23*100</f>
        <v>20.05747299</v>
      </c>
      <c r="AM91" s="138">
        <f>AM25*1000/'Inflation GDP Population'!AK$23*100</f>
        <v>19.42578004</v>
      </c>
      <c r="AN91" s="138">
        <f>AN25*1000/'Inflation GDP Population'!AL$23*100</f>
        <v>18.82618694</v>
      </c>
      <c r="AO91" s="138">
        <f>AO25*1000/'Inflation GDP Population'!AM$23*100</f>
        <v>36.16949789</v>
      </c>
      <c r="AP91" s="138">
        <f>AP25*1000/'Inflation GDP Population'!AN$23*100</f>
        <v>35.01066551</v>
      </c>
      <c r="AQ91" s="138">
        <f>AQ25*1000/'Inflation GDP Population'!AO$23*100</f>
        <v>33.82055663</v>
      </c>
      <c r="AR91" s="138">
        <f>AR25*1000/'Inflation GDP Population'!AP$23*100</f>
        <v>32.68571557</v>
      </c>
      <c r="AS91" s="138">
        <f>AS25*1000/'Inflation GDP Population'!AQ$23*100</f>
        <v>31.628213</v>
      </c>
      <c r="AT91" s="138">
        <f>AT25*1000/'Inflation GDP Population'!AR$23*100</f>
        <v>30.62557528</v>
      </c>
      <c r="AU91" s="138">
        <f>AU25*1000/'Inflation GDP Population'!AS$23*100</f>
        <v>29.63168076</v>
      </c>
      <c r="AV91" s="138">
        <f>AV25*1000/'Inflation GDP Population'!AT$23*100</f>
        <v>28.43780811</v>
      </c>
      <c r="AW91" s="138">
        <f>AW25*1000/'Inflation GDP Population'!AU$23*100</f>
        <v>27.47641393</v>
      </c>
      <c r="AX91" s="138">
        <f>AX25*1000/'Inflation GDP Population'!AV$23*100</f>
        <v>26.67895441</v>
      </c>
      <c r="AY91" s="138">
        <f>AY25*1000/'Inflation GDP Population'!AW$23*100</f>
        <v>25.78542358</v>
      </c>
      <c r="AZ91" s="138">
        <f>AZ25*1000/'Inflation GDP Population'!AX$23*100</f>
        <v>24.89176042</v>
      </c>
      <c r="BA91" s="138">
        <f>BA25*1000/'Inflation GDP Population'!AY$23*100</f>
        <v>23.97254587</v>
      </c>
      <c r="BB91" s="138">
        <f>BB25*1000/'Inflation GDP Population'!AZ$23*100</f>
        <v>0.003325802336</v>
      </c>
    </row>
    <row r="92" ht="15.75" customHeight="1">
      <c r="A92" s="135" t="s">
        <v>341</v>
      </c>
      <c r="B92" s="123" t="s">
        <v>336</v>
      </c>
      <c r="C92" s="137" t="s">
        <v>276</v>
      </c>
      <c r="D92" s="138">
        <f>D26*1000/'Inflation GDP Population'!B$23*100</f>
        <v>0.4441481026</v>
      </c>
      <c r="E92" s="138">
        <f>E26*1000/'Inflation GDP Population'!C$23*100</f>
        <v>0.4028508362</v>
      </c>
      <c r="F92" s="138">
        <f>F26*1000/'Inflation GDP Population'!D$23*100</f>
        <v>0.3989548532</v>
      </c>
      <c r="G92" s="138">
        <f>G26*1000/'Inflation GDP Population'!E$23*100</f>
        <v>0.4126788964</v>
      </c>
      <c r="H92" s="138">
        <f>H26*1000/'Inflation GDP Population'!F$23*100</f>
        <v>0.3696700698</v>
      </c>
      <c r="I92" s="138">
        <f>I26*1000/'Inflation GDP Population'!G$23*100</f>
        <v>0.3919374648</v>
      </c>
      <c r="J92" s="138">
        <f>J26*1000/'Inflation GDP Population'!H$23*100</f>
        <v>0.375011203</v>
      </c>
      <c r="K92" s="138">
        <f>K26*1000/'Inflation GDP Population'!I$23*100</f>
        <v>0.3785072535</v>
      </c>
      <c r="L92" s="138">
        <f>L26*1000/'Inflation GDP Population'!J$23*100</f>
        <v>0.3769695731</v>
      </c>
      <c r="M92" s="138">
        <f>M26*1000/'Inflation GDP Population'!K$23*100</f>
        <v>0.3829220619</v>
      </c>
      <c r="N92" s="138">
        <f>N26*1000/'Inflation GDP Population'!L$23*100</f>
        <v>0.3935131238</v>
      </c>
      <c r="O92" s="138">
        <f>O26*1000/'Inflation GDP Population'!M$23*100</f>
        <v>0.3774192295</v>
      </c>
      <c r="P92" s="138">
        <f>P26*1000/'Inflation GDP Population'!N$23*100</f>
        <v>0.3834545455</v>
      </c>
      <c r="Q92" s="138">
        <f>Q26*1000/'Inflation GDP Population'!O$23*100</f>
        <v>0.3527162161</v>
      </c>
      <c r="R92" s="138">
        <f>R26*1000/'Inflation GDP Population'!P$23*100</f>
        <v>0.3797571227</v>
      </c>
      <c r="S92" s="138">
        <f>S26*1000/'Inflation GDP Population'!Q$23*100</f>
        <v>0.3707339045</v>
      </c>
      <c r="T92" s="138">
        <f>T26*1000/'Inflation GDP Population'!R$23*100</f>
        <v>0.385284843</v>
      </c>
      <c r="U92" s="138">
        <f>U26*1000/'Inflation GDP Population'!S$23*100</f>
        <v>0.3588493104</v>
      </c>
      <c r="V92" s="138">
        <f>V26*1000/'Inflation GDP Population'!T$23*100</f>
        <v>0.3417666143</v>
      </c>
      <c r="W92" s="138">
        <f>W26*1000/'Inflation GDP Population'!U$23*100</f>
        <v>0.3481254146</v>
      </c>
      <c r="X92" s="138">
        <f>X26*1000/'Inflation GDP Population'!V$23*100</f>
        <v>0.3417802153</v>
      </c>
      <c r="Y92" s="138">
        <f>Y26*1000/'Inflation GDP Population'!W$23*100</f>
        <v>0.3352400261</v>
      </c>
      <c r="Z92" s="138">
        <f>Z26*1000/'Inflation GDP Population'!X$23*100</f>
        <v>0.3345878071</v>
      </c>
      <c r="AA92" s="138">
        <f>AA26*1000/'Inflation GDP Population'!Y$23*100</f>
        <v>0.3338377933</v>
      </c>
      <c r="AB92" s="138">
        <f>AB26*1000/'Inflation GDP Population'!Z$23*100</f>
        <v>0.3329939665</v>
      </c>
      <c r="AC92" s="138">
        <f>AC26*1000/'Inflation GDP Population'!AA$23*100</f>
        <v>0.3320601914</v>
      </c>
      <c r="AD92" s="138">
        <f>AD26*1000/'Inflation GDP Population'!AB$23*100</f>
        <v>0.3310402196</v>
      </c>
      <c r="AE92" s="138">
        <f>AE26*1000/'Inflation GDP Population'!AC$23*100</f>
        <v>0.3299376919</v>
      </c>
      <c r="AF92" s="138">
        <f>AF26*1000/'Inflation GDP Population'!AD$23*100</f>
        <v>0.3287561413</v>
      </c>
      <c r="AG92" s="138">
        <f>AG26*1000/'Inflation GDP Population'!AE$23*100</f>
        <v>0.3274989957</v>
      </c>
      <c r="AH92" s="138">
        <f>AH26*1000/'Inflation GDP Population'!AF$23*100</f>
        <v>0.326169581</v>
      </c>
      <c r="AI92" s="138">
        <f>AI26*1000/'Inflation GDP Population'!AG$23*100</f>
        <v>0.3247711234</v>
      </c>
      <c r="AJ92" s="138">
        <f>AJ26*1000/'Inflation GDP Population'!AH$23*100</f>
        <v>0.3233067519</v>
      </c>
      <c r="AK92" s="138">
        <f>AK26*1000/'Inflation GDP Population'!AI$23*100</f>
        <v>0.3217795013</v>
      </c>
      <c r="AL92" s="138">
        <f>AL26*1000/'Inflation GDP Population'!AJ$23*100</f>
        <v>0.3201923143</v>
      </c>
      <c r="AM92" s="138">
        <f>AM26*1000/'Inflation GDP Population'!AK$23*100</f>
        <v>0.3185480439</v>
      </c>
      <c r="AN92" s="138">
        <f>AN26*1000/'Inflation GDP Population'!AL$23*100</f>
        <v>0.316849456</v>
      </c>
      <c r="AO92" s="138">
        <f>AO26*1000/'Inflation GDP Population'!AM$23*100</f>
        <v>0.3150992314</v>
      </c>
      <c r="AP92" s="138">
        <f>AP26*1000/'Inflation GDP Population'!AN$23*100</f>
        <v>0.3132999684</v>
      </c>
      <c r="AQ92" s="138">
        <f>AQ26*1000/'Inflation GDP Population'!AO$23*100</f>
        <v>0.3114541847</v>
      </c>
      <c r="AR92" s="138">
        <f>AR26*1000/'Inflation GDP Population'!AP$23*100</f>
        <v>0.3095643194</v>
      </c>
      <c r="AS92" s="138">
        <f>AS26*1000/'Inflation GDP Population'!AQ$23*100</f>
        <v>0.3076327354</v>
      </c>
      <c r="AT92" s="138">
        <f>AT26*1000/'Inflation GDP Population'!AR$23*100</f>
        <v>0.3056617216</v>
      </c>
      <c r="AU92" s="138">
        <f>AU26*1000/'Inflation GDP Population'!AS$23*100</f>
        <v>0.303653494</v>
      </c>
      <c r="AV92" s="138">
        <f>AV26*1000/'Inflation GDP Population'!AT$23*100</f>
        <v>0.3016101989</v>
      </c>
      <c r="AW92" s="138">
        <f>AW26*1000/'Inflation GDP Population'!AU$23*100</f>
        <v>0.2995339134</v>
      </c>
      <c r="AX92" s="138">
        <f>AX26*1000/'Inflation GDP Population'!AV$23*100</f>
        <v>0.2974266485</v>
      </c>
      <c r="AY92" s="138">
        <f>AY26*1000/'Inflation GDP Population'!AW$23*100</f>
        <v>0.2952903501</v>
      </c>
      <c r="AZ92" s="138">
        <f>AZ26*1000/'Inflation GDP Population'!AX$23*100</f>
        <v>0.2931269009</v>
      </c>
      <c r="BA92" s="138">
        <f>BA26*1000/'Inflation GDP Population'!AY$23*100</f>
        <v>0.2909381223</v>
      </c>
      <c r="BB92" s="138">
        <f>BB26*1000/'Inflation GDP Population'!AZ$23*100</f>
        <v>0.2887257758</v>
      </c>
    </row>
    <row r="93" ht="15.75" customHeight="1">
      <c r="A93" s="135" t="s">
        <v>342</v>
      </c>
      <c r="B93" s="123" t="s">
        <v>338</v>
      </c>
      <c r="C93" s="137" t="s">
        <v>276</v>
      </c>
      <c r="D93" s="138">
        <f>D27*1000/'Inflation GDP Population'!B$23*100</f>
        <v>0.1953588808</v>
      </c>
      <c r="E93" s="138">
        <f>E27*1000/'Inflation GDP Population'!C$23*100</f>
        <v>0.1729080816</v>
      </c>
      <c r="F93" s="138">
        <f>F27*1000/'Inflation GDP Population'!D$23*100</f>
        <v>0.1708557532</v>
      </c>
      <c r="G93" s="138">
        <f>G27*1000/'Inflation GDP Population'!E$23*100</f>
        <v>0.1676263384</v>
      </c>
      <c r="H93" s="138">
        <f>H27*1000/'Inflation GDP Population'!F$23*100</f>
        <v>0.1579789908</v>
      </c>
      <c r="I93" s="138">
        <f>I27*1000/'Inflation GDP Population'!G$23*100</f>
        <v>0.1691108981</v>
      </c>
      <c r="J93" s="138">
        <f>J27*1000/'Inflation GDP Population'!H$23*100</f>
        <v>0.2047520802</v>
      </c>
      <c r="K93" s="138">
        <f>K27*1000/'Inflation GDP Population'!I$23*100</f>
        <v>0.1952405355</v>
      </c>
      <c r="L93" s="138">
        <f>L27*1000/'Inflation GDP Population'!J$23*100</f>
        <v>0.2148603731</v>
      </c>
      <c r="M93" s="138">
        <f>M27*1000/'Inflation GDP Population'!K$23*100</f>
        <v>0.2312182078</v>
      </c>
      <c r="N93" s="138">
        <f>N27*1000/'Inflation GDP Population'!L$23*100</f>
        <v>0.2405204003</v>
      </c>
      <c r="O93" s="138">
        <f>O27*1000/'Inflation GDP Population'!M$23*100</f>
        <v>0.2799341551</v>
      </c>
      <c r="P93" s="138">
        <f>P27*1000/'Inflation GDP Population'!N$23*100</f>
        <v>0.316797924</v>
      </c>
      <c r="Q93" s="138">
        <f>Q27*1000/'Inflation GDP Population'!O$23*100</f>
        <v>0.3259386011</v>
      </c>
      <c r="R93" s="138">
        <f>R27*1000/'Inflation GDP Population'!P$23*100</f>
        <v>0.388625077</v>
      </c>
      <c r="S93" s="138">
        <f>S27*1000/'Inflation GDP Population'!Q$23*100</f>
        <v>0.4130656687</v>
      </c>
      <c r="T93" s="138">
        <f>T27*1000/'Inflation GDP Population'!R$23*100</f>
        <v>0.4163489941</v>
      </c>
      <c r="U93" s="138">
        <f>U27*1000/'Inflation GDP Population'!S$23*100</f>
        <v>0.3561835794</v>
      </c>
      <c r="V93" s="138">
        <f>V27*1000/'Inflation GDP Population'!T$23*100</f>
        <v>0.3484131786</v>
      </c>
      <c r="W93" s="138">
        <f>W27*1000/'Inflation GDP Population'!U$23*100</f>
        <v>0.3445294475</v>
      </c>
      <c r="X93" s="138">
        <f>X27*1000/'Inflation GDP Population'!V$23*100</f>
        <v>0.33793665</v>
      </c>
      <c r="Y93" s="138">
        <f>Y27*1000/'Inflation GDP Population'!W$23*100</f>
        <v>0.3629956622</v>
      </c>
      <c r="Z93" s="138">
        <f>Z27*1000/'Inflation GDP Population'!X$23*100</f>
        <v>0.3582476588</v>
      </c>
      <c r="AA93" s="138">
        <f>AA27*1000/'Inflation GDP Population'!Y$23*100</f>
        <v>0.3535484483</v>
      </c>
      <c r="AB93" s="138">
        <f>AB27*1000/'Inflation GDP Population'!Z$23*100</f>
        <v>0.3488979021</v>
      </c>
      <c r="AC93" s="138">
        <f>AC27*1000/'Inflation GDP Population'!AA$23*100</f>
        <v>0.3442958784</v>
      </c>
      <c r="AD93" s="138">
        <f>AD27*1000/'Inflation GDP Population'!AB$23*100</f>
        <v>0.3397422231</v>
      </c>
      <c r="AE93" s="138">
        <f>AE27*1000/'Inflation GDP Population'!AC$23*100</f>
        <v>0.3352367701</v>
      </c>
      <c r="AF93" s="138">
        <f>AF27*1000/'Inflation GDP Population'!AD$23*100</f>
        <v>0.3307793422</v>
      </c>
      <c r="AG93" s="138">
        <f>AG27*1000/'Inflation GDP Population'!AE$23*100</f>
        <v>0.3266240964</v>
      </c>
      <c r="AH93" s="138">
        <f>AH27*1000/'Inflation GDP Population'!AF$23*100</f>
        <v>0.3226938635</v>
      </c>
      <c r="AI93" s="138">
        <f>AI27*1000/'Inflation GDP Population'!AG$23*100</f>
        <v>0.3186935042</v>
      </c>
      <c r="AJ93" s="138">
        <f>AJ27*1000/'Inflation GDP Population'!AH$23*100</f>
        <v>0.3134619672</v>
      </c>
      <c r="AK93" s="138">
        <f>AK27*1000/'Inflation GDP Population'!AI$23*100</f>
        <v>0.3092056375</v>
      </c>
      <c r="AL93" s="138">
        <f>AL27*1000/'Inflation GDP Population'!AJ$23*100</f>
        <v>0.3053351475</v>
      </c>
      <c r="AM93" s="138">
        <f>AM27*1000/'Inflation GDP Population'!AK$23*100</f>
        <v>0.3022309852</v>
      </c>
      <c r="AN93" s="138">
        <f>AN27*1000/'Inflation GDP Population'!AL$23*100</f>
        <v>0.2998901231</v>
      </c>
      <c r="AO93" s="138">
        <f>AO27*1000/'Inflation GDP Population'!AM$23*100</f>
        <v>0.2963078328</v>
      </c>
      <c r="AP93" s="138">
        <f>AP27*1000/'Inflation GDP Population'!AN$23*100</f>
        <v>0.2903365744</v>
      </c>
      <c r="AQ93" s="138">
        <f>AQ27*1000/'Inflation GDP Population'!AO$23*100</f>
        <v>0.2905130361</v>
      </c>
      <c r="AR93" s="138">
        <f>AR27*1000/'Inflation GDP Population'!AP$23*100</f>
        <v>0.2857702914</v>
      </c>
      <c r="AS93" s="138">
        <f>AS27*1000/'Inflation GDP Population'!AQ$23*100</f>
        <v>0.2771709822</v>
      </c>
      <c r="AT93" s="138">
        <f>AT27*1000/'Inflation GDP Population'!AR$23*100</f>
        <v>0.2736253717</v>
      </c>
      <c r="AU93" s="138">
        <f>AU27*1000/'Inflation GDP Population'!AS$23*100</f>
        <v>0.2698341855</v>
      </c>
      <c r="AV93" s="138">
        <f>AV27*1000/'Inflation GDP Population'!AT$23*100</f>
        <v>0.2677550669</v>
      </c>
      <c r="AW93" s="138">
        <f>AW27*1000/'Inflation GDP Population'!AU$23*100</f>
        <v>0.2626818048</v>
      </c>
      <c r="AX93" s="138">
        <f>AX27*1000/'Inflation GDP Population'!AV$23*100</f>
        <v>0.2593696779</v>
      </c>
      <c r="AY93" s="138">
        <f>AY27*1000/'Inflation GDP Population'!AW$23*100</f>
        <v>0.2549092855</v>
      </c>
      <c r="AZ93" s="138">
        <f>AZ27*1000/'Inflation GDP Population'!AX$23*100</f>
        <v>0.2513615504</v>
      </c>
      <c r="BA93" s="138">
        <f>BA27*1000/'Inflation GDP Population'!AY$23*100</f>
        <v>0.2636002309</v>
      </c>
      <c r="BB93" s="138">
        <f>BB27*1000/'Inflation GDP Population'!AZ$23*100</f>
        <v>0.2585560671</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16457.6</v>
      </c>
      <c r="Y6" s="145">
        <f>'Assumptions (Coal)'!X53</f>
        <v>4273.7</v>
      </c>
      <c r="Z6" s="145">
        <f>'Assumptions (Coal)'!Y53</f>
        <v>5411.4</v>
      </c>
      <c r="AA6" s="145">
        <f>'Assumptions (Coal)'!Z53</f>
        <v>2720.7</v>
      </c>
      <c r="AB6" s="145">
        <f>'Assumptions (Coal)'!AA53</f>
        <v>4457.7</v>
      </c>
      <c r="AC6" s="145">
        <f>'Assumptions (Coal)'!AB53</f>
        <v>3383.5</v>
      </c>
      <c r="AD6" s="145">
        <f>'Assumptions (Coal)'!AC53</f>
        <v>1857.1</v>
      </c>
      <c r="AE6" s="145">
        <f>'Assumptions (Coal)'!AD53</f>
        <v>1357.6</v>
      </c>
      <c r="AF6" s="145">
        <f>'Assumptions (Coal)'!AE53</f>
        <v>3169.6</v>
      </c>
      <c r="AG6" s="145">
        <f>'Assumptions (Coal)'!AF53</f>
        <v>1464.2</v>
      </c>
      <c r="AH6" s="145">
        <f>'Assumptions (Coal)'!AG53</f>
        <v>1007</v>
      </c>
      <c r="AI6" s="145">
        <f>'Assumptions (Coal)'!AH53</f>
        <v>3343.2</v>
      </c>
      <c r="AJ6" s="145">
        <f>'Assumptions (Coal)'!AI53</f>
        <v>2213.6</v>
      </c>
      <c r="AK6" s="145">
        <f>'Assumptions (Coal)'!AJ53</f>
        <v>543.6</v>
      </c>
      <c r="AL6" s="145">
        <f>'Assumptions (Coal)'!AK53</f>
        <v>0</v>
      </c>
      <c r="AM6" s="145">
        <f>'Assumptions (Coal)'!AL53</f>
        <v>1750.6</v>
      </c>
      <c r="AN6" s="145">
        <f>'Assumptions (Coal)'!AM53</f>
        <v>0</v>
      </c>
      <c r="AO6" s="145">
        <f>'Assumptions (Coal)'!AN53</f>
        <v>7.5</v>
      </c>
      <c r="AP6" s="145">
        <f>'Assumptions (Coal)'!AO53</f>
        <v>36</v>
      </c>
      <c r="AQ6" s="145">
        <f>'Assumptions (Coal)'!AP53</f>
        <v>251.2</v>
      </c>
      <c r="AR6" s="145">
        <f>'Assumptions (Coal)'!AQ53</f>
        <v>79.9</v>
      </c>
      <c r="AS6" s="145">
        <f>'Assumptions (Coal)'!AR53</f>
        <v>792.2</v>
      </c>
      <c r="AT6" s="145">
        <f>'Assumptions (Coal)'!AS53</f>
        <v>2277.5</v>
      </c>
      <c r="AU6" s="145">
        <f>'Assumptions (Coal)'!AT53</f>
        <v>559.1</v>
      </c>
      <c r="AV6" s="145">
        <f>'Assumptions (Coal)'!AU53</f>
        <v>94.7</v>
      </c>
      <c r="AW6" s="145">
        <f>'Assumptions (Coal)'!AV53</f>
        <v>527.3</v>
      </c>
      <c r="AX6" s="145">
        <f>'Assumptions (Coal)'!AW53</f>
        <v>676.1</v>
      </c>
      <c r="AY6" s="145">
        <f>'Assumptions (Coal)'!AX53</f>
        <v>682.3</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46719.6</v>
      </c>
      <c r="Y7" s="148">
        <f>X7-'Assumptions (Coal)'!X53+X18</f>
        <v>57485.13705</v>
      </c>
      <c r="Z7" s="148">
        <f>Y7-'Assumptions (Coal)'!Y53+Y18</f>
        <v>54929.0741</v>
      </c>
      <c r="AA7" s="148">
        <f>Z7-'Assumptions (Coal)'!Z53+Z18</f>
        <v>56201.41114</v>
      </c>
      <c r="AB7" s="148">
        <f>AA7-'Assumptions (Coal)'!AA53+AA18</f>
        <v>53046.04819</v>
      </c>
      <c r="AC7" s="148">
        <f>AB7-'Assumptions (Coal)'!AB53+AB18</f>
        <v>52701.88524</v>
      </c>
      <c r="AD7" s="148">
        <f>AC7-'Assumptions (Coal)'!AC53+AC18</f>
        <v>52809.92229</v>
      </c>
      <c r="AE7" s="148">
        <f>AD7-'Assumptions (Coal)'!AD53+AD18</f>
        <v>51891.05934</v>
      </c>
      <c r="AF7" s="148">
        <f>AE7-'Assumptions (Coal)'!AE53+AE18</f>
        <v>48721.45934</v>
      </c>
      <c r="AG7" s="148">
        <f>AF7-'Assumptions (Coal)'!AF53+AF18</f>
        <v>48947.73343</v>
      </c>
      <c r="AH7" s="148">
        <f>AG7-'Assumptions (Coal)'!AG53+AG18</f>
        <v>47986.57048</v>
      </c>
      <c r="AI7" s="148">
        <f>AH7-'Assumptions (Coal)'!AH53+AH18</f>
        <v>44643.37048</v>
      </c>
      <c r="AJ7" s="148">
        <f>AI7-'Assumptions (Coal)'!AI53+AI18</f>
        <v>43943.24458</v>
      </c>
      <c r="AK7" s="148">
        <f>AJ7-'Assumptions (Coal)'!AJ53+AJ18</f>
        <v>44194.88163</v>
      </c>
      <c r="AL7" s="148">
        <f>AK7-'Assumptions (Coal)'!AK53+AK18</f>
        <v>44194.88163</v>
      </c>
      <c r="AM7" s="148">
        <f>AL7-'Assumptions (Coal)'!AL53+AL18</f>
        <v>42444.28163</v>
      </c>
      <c r="AN7" s="148">
        <f>AM7-'Assumptions (Coal)'!AM53+AM18</f>
        <v>42444.28163</v>
      </c>
      <c r="AO7" s="148">
        <f>AN7-'Assumptions (Coal)'!AN53+AN18</f>
        <v>42436.78163</v>
      </c>
      <c r="AP7" s="148">
        <f>AO7-'Assumptions (Coal)'!AO53+AO18</f>
        <v>42400.78163</v>
      </c>
      <c r="AQ7" s="148">
        <f>AP7-'Assumptions (Coal)'!AP53+AP18</f>
        <v>42149.58163</v>
      </c>
      <c r="AR7" s="148">
        <f>AQ7-'Assumptions (Coal)'!AQ53+AQ18</f>
        <v>42069.68163</v>
      </c>
      <c r="AS7" s="148">
        <f>AR7-'Assumptions (Coal)'!AR53+AR18</f>
        <v>41277.48163</v>
      </c>
      <c r="AT7" s="148">
        <f>AS7-'Assumptions (Coal)'!AS53+AS18</f>
        <v>38999.98163</v>
      </c>
      <c r="AU7" s="148">
        <f>AT7-'Assumptions (Coal)'!AT53+AT18</f>
        <v>38440.88163</v>
      </c>
      <c r="AV7" s="148">
        <f>AU7-'Assumptions (Coal)'!AU53+AU18</f>
        <v>38346.18163</v>
      </c>
      <c r="AW7" s="148">
        <f>AV7-'Assumptions (Coal)'!AV53+AV18</f>
        <v>37818.88163</v>
      </c>
      <c r="AX7" s="148">
        <f>AW7-'Assumptions (Coal)'!AW53+AW18</f>
        <v>37142.78163</v>
      </c>
      <c r="AY7" s="148">
        <f>AX7-'Assumptions (Coal)'!AX53+AX18</f>
        <v>36460.48163</v>
      </c>
      <c r="AZ7" s="148">
        <f>AY7-'Assumptions (Coal)'!AY53+AY18</f>
        <v>36460.48163</v>
      </c>
      <c r="BA7" s="148">
        <f>AZ7-'Assumptions (Coal)'!AZ53+AZ18</f>
        <v>36460.48163</v>
      </c>
      <c r="BB7" s="148"/>
    </row>
    <row r="8" ht="15.0" customHeight="1">
      <c r="A8" s="149" t="s">
        <v>350</v>
      </c>
      <c r="B8" s="150" t="s">
        <v>149</v>
      </c>
      <c r="C8" s="151">
        <v>85662.5</v>
      </c>
      <c r="D8" s="152">
        <v>85662.5</v>
      </c>
      <c r="E8" s="152">
        <v>84947.0</v>
      </c>
      <c r="F8" s="152">
        <v>84480.8</v>
      </c>
      <c r="G8" s="152">
        <v>85065.8</v>
      </c>
      <c r="H8" s="152">
        <v>85111.2</v>
      </c>
      <c r="I8" s="152">
        <v>85111.2</v>
      </c>
      <c r="J8" s="152">
        <v>84734.0</v>
      </c>
      <c r="K8" s="152">
        <v>84631.0</v>
      </c>
      <c r="L8" s="152">
        <v>84950.4</v>
      </c>
      <c r="M8" s="152">
        <v>84428.6</v>
      </c>
      <c r="N8" s="152">
        <v>85529.0</v>
      </c>
      <c r="O8" s="152">
        <v>82193.6</v>
      </c>
      <c r="P8" s="152">
        <v>79082.6</v>
      </c>
      <c r="Q8" s="152">
        <v>76778.1</v>
      </c>
      <c r="R8" s="152">
        <v>69491.3</v>
      </c>
      <c r="S8" s="152">
        <v>69237.4</v>
      </c>
      <c r="T8" s="152">
        <v>66127.2</v>
      </c>
      <c r="U8" s="152">
        <v>63177.2</v>
      </c>
      <c r="V8" s="153">
        <f t="shared" ref="V8:W8" si="1">U8+V18</f>
        <v>63177.2</v>
      </c>
      <c r="W8" s="153">
        <f t="shared" si="1"/>
        <v>63177.2</v>
      </c>
      <c r="X8" s="154">
        <f t="shared" ref="X8:AZ8" si="2">W8+($BA$8-$W$8)/($BA$2-$W$2)</f>
        <v>61758.83705</v>
      </c>
      <c r="Y8" s="154">
        <f t="shared" si="2"/>
        <v>60340.4741</v>
      </c>
      <c r="Z8" s="154">
        <f t="shared" si="2"/>
        <v>58922.11114</v>
      </c>
      <c r="AA8" s="154">
        <f t="shared" si="2"/>
        <v>57503.74819</v>
      </c>
      <c r="AB8" s="154">
        <f t="shared" si="2"/>
        <v>56085.38524</v>
      </c>
      <c r="AC8" s="154">
        <f t="shared" si="2"/>
        <v>54667.02229</v>
      </c>
      <c r="AD8" s="154">
        <f t="shared" si="2"/>
        <v>53248.65934</v>
      </c>
      <c r="AE8" s="154">
        <f t="shared" si="2"/>
        <v>51830.29638</v>
      </c>
      <c r="AF8" s="154">
        <f t="shared" si="2"/>
        <v>50411.93343</v>
      </c>
      <c r="AG8" s="154">
        <f t="shared" si="2"/>
        <v>48993.57048</v>
      </c>
      <c r="AH8" s="154">
        <f t="shared" si="2"/>
        <v>47575.20753</v>
      </c>
      <c r="AI8" s="154">
        <f t="shared" si="2"/>
        <v>46156.84458</v>
      </c>
      <c r="AJ8" s="154">
        <f t="shared" si="2"/>
        <v>44738.48163</v>
      </c>
      <c r="AK8" s="154">
        <f t="shared" si="2"/>
        <v>43320.11867</v>
      </c>
      <c r="AL8" s="154">
        <f t="shared" si="2"/>
        <v>41901.75572</v>
      </c>
      <c r="AM8" s="154">
        <f t="shared" si="2"/>
        <v>40483.39277</v>
      </c>
      <c r="AN8" s="154">
        <f t="shared" si="2"/>
        <v>39065.02982</v>
      </c>
      <c r="AO8" s="154">
        <f t="shared" si="2"/>
        <v>37646.66687</v>
      </c>
      <c r="AP8" s="154">
        <f t="shared" si="2"/>
        <v>36228.30391</v>
      </c>
      <c r="AQ8" s="154">
        <f t="shared" si="2"/>
        <v>34809.94096</v>
      </c>
      <c r="AR8" s="154">
        <f t="shared" si="2"/>
        <v>33391.57801</v>
      </c>
      <c r="AS8" s="154">
        <f t="shared" si="2"/>
        <v>31973.21506</v>
      </c>
      <c r="AT8" s="154">
        <f t="shared" si="2"/>
        <v>30554.85211</v>
      </c>
      <c r="AU8" s="154">
        <f t="shared" si="2"/>
        <v>29136.48915</v>
      </c>
      <c r="AV8" s="154">
        <f t="shared" si="2"/>
        <v>27718.1262</v>
      </c>
      <c r="AW8" s="154">
        <f t="shared" si="2"/>
        <v>26299.76325</v>
      </c>
      <c r="AX8" s="154">
        <f t="shared" si="2"/>
        <v>24881.4003</v>
      </c>
      <c r="AY8" s="154">
        <f t="shared" si="2"/>
        <v>23463.03735</v>
      </c>
      <c r="AZ8" s="154">
        <f t="shared" si="2"/>
        <v>22044.67439</v>
      </c>
      <c r="BA8" s="155">
        <f>Inputs!H3</f>
        <v>20626.31144</v>
      </c>
    </row>
    <row r="9">
      <c r="A9" s="149" t="s">
        <v>28</v>
      </c>
      <c r="B9" s="150" t="s">
        <v>150</v>
      </c>
      <c r="C9" s="156">
        <v>510.47126</v>
      </c>
      <c r="D9" s="156">
        <v>485.963533</v>
      </c>
      <c r="E9" s="156">
        <v>502.948121</v>
      </c>
      <c r="F9" s="156">
        <v>508.15701</v>
      </c>
      <c r="G9" s="156">
        <v>498.955457</v>
      </c>
      <c r="H9" s="156">
        <v>519.444898</v>
      </c>
      <c r="I9" s="156">
        <v>518.156768</v>
      </c>
      <c r="J9" s="156">
        <v>519.125521</v>
      </c>
      <c r="K9" s="156">
        <v>502.301791</v>
      </c>
      <c r="L9" s="156">
        <v>429.013699</v>
      </c>
      <c r="M9" s="156">
        <v>455.512409</v>
      </c>
      <c r="N9" s="156">
        <v>420.110318</v>
      </c>
      <c r="O9" s="156">
        <v>359.451684</v>
      </c>
      <c r="P9" s="156">
        <v>378.860021</v>
      </c>
      <c r="Q9" s="156">
        <v>371.787652</v>
      </c>
      <c r="R9" s="156">
        <v>310.537999</v>
      </c>
      <c r="S9" s="156">
        <v>293.901729</v>
      </c>
      <c r="T9" s="156">
        <v>262.378744</v>
      </c>
      <c r="U9" s="156">
        <v>244.8201</v>
      </c>
      <c r="V9" s="157">
        <f t="shared" ref="V9:W9" si="3">U9</f>
        <v>244.8201</v>
      </c>
      <c r="W9" s="157">
        <f t="shared" si="3"/>
        <v>244.8201</v>
      </c>
      <c r="X9" s="154">
        <f t="shared" ref="X9:AZ9" si="4">W9+($BA$9-$W$9)/($BA$2-$W$2)</f>
        <v>240.586402</v>
      </c>
      <c r="Y9" s="154">
        <f t="shared" si="4"/>
        <v>236.352704</v>
      </c>
      <c r="Z9" s="154">
        <f t="shared" si="4"/>
        <v>232.119006</v>
      </c>
      <c r="AA9" s="154">
        <f t="shared" si="4"/>
        <v>227.885308</v>
      </c>
      <c r="AB9" s="154">
        <f t="shared" si="4"/>
        <v>223.65161</v>
      </c>
      <c r="AC9" s="154">
        <f t="shared" si="4"/>
        <v>219.417912</v>
      </c>
      <c r="AD9" s="154">
        <f t="shared" si="4"/>
        <v>215.1842141</v>
      </c>
      <c r="AE9" s="154">
        <f t="shared" si="4"/>
        <v>210.9505161</v>
      </c>
      <c r="AF9" s="154">
        <f t="shared" si="4"/>
        <v>206.7168181</v>
      </c>
      <c r="AG9" s="154">
        <f t="shared" si="4"/>
        <v>202.4831201</v>
      </c>
      <c r="AH9" s="154">
        <f t="shared" si="4"/>
        <v>198.2494221</v>
      </c>
      <c r="AI9" s="154">
        <f t="shared" si="4"/>
        <v>194.0157241</v>
      </c>
      <c r="AJ9" s="154">
        <f t="shared" si="4"/>
        <v>189.7820261</v>
      </c>
      <c r="AK9" s="154">
        <f t="shared" si="4"/>
        <v>185.5483281</v>
      </c>
      <c r="AL9" s="154">
        <f t="shared" si="4"/>
        <v>181.3146301</v>
      </c>
      <c r="AM9" s="154">
        <f t="shared" si="4"/>
        <v>177.0809321</v>
      </c>
      <c r="AN9" s="154">
        <f t="shared" si="4"/>
        <v>172.8472341</v>
      </c>
      <c r="AO9" s="154">
        <f t="shared" si="4"/>
        <v>168.6135361</v>
      </c>
      <c r="AP9" s="154">
        <f t="shared" si="4"/>
        <v>164.3798382</v>
      </c>
      <c r="AQ9" s="154">
        <f t="shared" si="4"/>
        <v>160.1461402</v>
      </c>
      <c r="AR9" s="154">
        <f t="shared" si="4"/>
        <v>155.9124422</v>
      </c>
      <c r="AS9" s="154">
        <f t="shared" si="4"/>
        <v>151.6787442</v>
      </c>
      <c r="AT9" s="154">
        <f t="shared" si="4"/>
        <v>147.4450462</v>
      </c>
      <c r="AU9" s="154">
        <f t="shared" si="4"/>
        <v>143.2113482</v>
      </c>
      <c r="AV9" s="154">
        <f t="shared" si="4"/>
        <v>138.9776502</v>
      </c>
      <c r="AW9" s="154">
        <f t="shared" si="4"/>
        <v>134.7439522</v>
      </c>
      <c r="AX9" s="154">
        <f t="shared" si="4"/>
        <v>130.5102542</v>
      </c>
      <c r="AY9" s="154">
        <f t="shared" si="4"/>
        <v>126.2765562</v>
      </c>
      <c r="AZ9" s="154">
        <f t="shared" si="4"/>
        <v>122.0428582</v>
      </c>
      <c r="BA9" s="155">
        <f>Inputs!I3</f>
        <v>117.8091602</v>
      </c>
    </row>
    <row r="10" ht="15.0" customHeight="1">
      <c r="A10" s="158" t="s">
        <v>31</v>
      </c>
      <c r="B10" s="159" t="s">
        <v>351</v>
      </c>
      <c r="C10" s="160">
        <f>'Assumptions (Coal)'!B25*Model!C8/10^9+'Assumptions (Coal)'!B26*Model!C9/10^3</f>
        <v>3.500055507</v>
      </c>
      <c r="D10" s="160">
        <f>'Assumptions (Coal)'!C25*Model!D8/10^9+'Assumptions (Coal)'!C26*Model!D9/10^3</f>
        <v>3.399622789</v>
      </c>
      <c r="E10" s="160">
        <f>'Assumptions (Coal)'!D25*Model!E8/10^9+'Assumptions (Coal)'!D26*Model!E9/10^3</f>
        <v>3.447776654</v>
      </c>
      <c r="F10" s="160">
        <f>'Assumptions (Coal)'!E25*Model!F8/10^9+'Assumptions (Coal)'!E26*Model!F9/10^3</f>
        <v>3.454569114</v>
      </c>
      <c r="G10" s="160">
        <f>'Assumptions (Coal)'!F25*Model!G8/10^9+'Assumptions (Coal)'!F26*Model!G9/10^3</f>
        <v>3.48235752</v>
      </c>
      <c r="H10" s="160">
        <f>'Assumptions (Coal)'!G25*Model!H8/10^9+'Assumptions (Coal)'!G26*Model!H9/10^3</f>
        <v>3.667541182</v>
      </c>
      <c r="I10" s="160">
        <f>'Assumptions (Coal)'!H25*Model!I8/10^9+'Assumptions (Coal)'!H26*Model!I9/10^3</f>
        <v>3.85354297</v>
      </c>
      <c r="J10" s="160">
        <f>'Assumptions (Coal)'!I25*Model!J8/10^9+'Assumptions (Coal)'!I26*Model!J9/10^3</f>
        <v>3.941647309</v>
      </c>
      <c r="K10" s="160">
        <f>'Assumptions (Coal)'!J25*Model!K8/10^9+'Assumptions (Coal)'!J26*Model!K9/10^3</f>
        <v>4.014978566</v>
      </c>
      <c r="L10" s="160">
        <f>'Assumptions (Coal)'!K25*Model!L8/10^9+'Assumptions (Coal)'!K26*Model!L9/10^3</f>
        <v>3.755835489</v>
      </c>
      <c r="M10" s="160">
        <f>'Assumptions (Coal)'!L25*Model!M8/10^9+'Assumptions (Coal)'!L26*Model!M9/10^3</f>
        <v>3.935765234</v>
      </c>
      <c r="N10" s="160">
        <f>'Assumptions (Coal)'!M25*Model!N8/10^9+'Assumptions (Coal)'!M26*Model!N9/10^3</f>
        <v>3.872528776</v>
      </c>
      <c r="O10" s="160">
        <f>'Assumptions (Coal)'!N25*Model!O8/10^9+'Assumptions (Coal)'!N26*Model!O9/10^3</f>
        <v>3.537425835</v>
      </c>
      <c r="P10" s="160">
        <f>'Assumptions (Coal)'!O25*Model!P8/10^9+'Assumptions (Coal)'!O26*Model!P9/10^3</f>
        <v>3.602503409</v>
      </c>
      <c r="Q10" s="160">
        <f>'Assumptions (Coal)'!P25*Model!Q8/10^9+'Assumptions (Coal)'!P26*Model!Q9/10^3</f>
        <v>3.634067542</v>
      </c>
      <c r="R10" s="160">
        <f>'Assumptions (Coal)'!Q25*Model!R8/10^9+'Assumptions (Coal)'!Q26*Model!R9/10^3</f>
        <v>3.204712535</v>
      </c>
      <c r="S10" s="160">
        <f>'Assumptions (Coal)'!R25*Model!S8/10^9+'Assumptions (Coal)'!R26*Model!S9/10^3</f>
        <v>3.075960986</v>
      </c>
      <c r="T10" s="160">
        <f>'Assumptions (Coal)'!S25*Model!T8/10^9+'Assumptions (Coal)'!S26*Model!T9/10^3</f>
        <v>2.952557856</v>
      </c>
      <c r="U10" s="160">
        <f>'Assumptions (Coal)'!T25*Model!U8/10^9+'Assumptions (Coal)'!T26*Model!U9/10^3</f>
        <v>2.821198417</v>
      </c>
      <c r="V10" s="160">
        <f>'Assumptions (Coal)'!U25*Model!V8/10^9+'Assumptions (Coal)'!U26*Model!V9/10^3</f>
        <v>2.87309221</v>
      </c>
      <c r="W10" s="160">
        <f>'Assumptions (Coal)'!V25*Model!W8/10^9+'Assumptions (Coal)'!V26*Model!W9/10^3</f>
        <v>2.92594055</v>
      </c>
      <c r="X10" s="160">
        <f>IF(W18&gt;0,'Assumptions (Coal)'!W18*Model!W18/10^9+'Assumptions (Coal)'!W19*Model!X9*(Model!W18/Model!X8)/10^3+'Assumptions (Coal)'!W25*(Model!X8-W18)/10^9+'Assumptions (Coal)'!W26*Model!X9*((X8-Model!W18)/Model!X8)/10^3,'Assumptions (Coal)'!W25*Model!X8/10^9+'Assumptions (Coal)'!W26*Model!X9/10^3)</f>
        <v>2.919936024</v>
      </c>
      <c r="Y10" s="160">
        <f>IF(X18&gt;0,'Assumptions (Coal)'!X18*Model!X18/10^9+'Assumptions (Coal)'!X19*Model!Y9*(Model!X18/Model!Y8)/10^3+'Assumptions (Coal)'!X25*(Model!Y8-X18)/10^9+'Assumptions (Coal)'!X26*Model!Y9*((Y8-Model!X18)/Model!Y8)/10^3,'Assumptions (Coal)'!X25*Model!Y8/10^9+'Assumptions (Coal)'!X26*Model!Y9/10^3)</f>
        <v>3.723024731</v>
      </c>
      <c r="Z10" s="160">
        <f>IF(Y18&gt;0,'Assumptions (Coal)'!Y18*Model!Y18/10^9+'Assumptions (Coal)'!Y19*Model!Z9*(Model!Y18/Model!Z8)/10^3+'Assumptions (Coal)'!Y25*(Model!Z8-Y18)/10^9+'Assumptions (Coal)'!Y26*Model!Z9*((Z8-Model!Y18)/Model!Z8)/10^3,'Assumptions (Coal)'!Y25*Model!Z8/10^9+'Assumptions (Coal)'!Y26*Model!Z9/10^3)</f>
        <v>3.060598656</v>
      </c>
      <c r="AA10" s="160">
        <f>IF(Z18&gt;0,'Assumptions (Coal)'!Z18*Model!Z18/10^9+'Assumptions (Coal)'!Z19*Model!AA9*(Model!Z18/Model!AA8)/10^3+'Assumptions (Coal)'!Z25*(Model!AA8-Z18)/10^9+'Assumptions (Coal)'!Z26*Model!AA9*((AA8-Model!Z18)/Model!AA8)/10^3,'Assumptions (Coal)'!Z25*Model!AA8/10^9+'Assumptions (Coal)'!Z26*Model!AA9/10^3)</f>
        <v>3.116691874</v>
      </c>
      <c r="AB10" s="160">
        <f>IF(AA18&gt;0,'Assumptions (Coal)'!AA18*Model!AA18/10^9+'Assumptions (Coal)'!AA19*Model!AB9*(Model!AA18/Model!AB8)/10^3+'Assumptions (Coal)'!AA25*(Model!AB8-AA18)/10^9+'Assumptions (Coal)'!AA26*Model!AB9*((AB8-Model!AA18)/Model!AB8)/10^3,'Assumptions (Coal)'!AA25*Model!AB8/10^9+'Assumptions (Coal)'!AA26*Model!AB9/10^3)</f>
        <v>2.957034163</v>
      </c>
      <c r="AC10" s="160">
        <f>IF(AB18&gt;0,'Assumptions (Coal)'!AB18*Model!AB18/10^9+'Assumptions (Coal)'!AB19*Model!AC9*(Model!AB18/Model!AC8)/10^3+'Assumptions (Coal)'!AB25*(Model!AC8-AB18)/10^9+'Assumptions (Coal)'!AB26*Model!AC9*((AC8-Model!AB18)/Model!AC8)/10^3,'Assumptions (Coal)'!AB25*Model!AC8/10^9+'Assumptions (Coal)'!AB26*Model!AC9/10^3)</f>
        <v>3.04558897</v>
      </c>
      <c r="AD10" s="160">
        <f>IF(AC18&gt;0,'Assumptions (Coal)'!AC18*Model!AC18/10^9+'Assumptions (Coal)'!AC19*Model!AD9*(Model!AC18/Model!AD8)/10^3+'Assumptions (Coal)'!AC25*(Model!AD8-AC18)/10^9+'Assumptions (Coal)'!AC26*Model!AD9*((AD8-Model!AC18)/Model!AD8)/10^3,'Assumptions (Coal)'!AC25*Model!AD8/10^9+'Assumptions (Coal)'!AC26*Model!AD9/10^3)</f>
        <v>2.971762175</v>
      </c>
      <c r="AE10" s="160">
        <f>IF(AD18&gt;0,'Assumptions (Coal)'!AD18*Model!AD18/10^9+'Assumptions (Coal)'!AD19*Model!AE9*(Model!AD18/Model!AE8)/10^3+'Assumptions (Coal)'!AD25*(Model!AE8-AD18)/10^9+'Assumptions (Coal)'!AD26*Model!AE9*((AE8-Model!AD18)/Model!AE8)/10^3,'Assumptions (Coal)'!AD25*Model!AE8/10^9+'Assumptions (Coal)'!AD26*Model!AE9/10^3)</f>
        <v>2.867590085</v>
      </c>
      <c r="AF10" s="160">
        <f>IF(AE18&gt;0,'Assumptions (Coal)'!AE18*Model!AE18/10^9+'Assumptions (Coal)'!AE19*Model!AF9*(Model!AE18/Model!AF8)/10^3+'Assumptions (Coal)'!AE25*(Model!AF8-AE18)/10^9+'Assumptions (Coal)'!AE26*Model!AF9*((AF8-Model!AE18)/Model!AF8)/10^3,'Assumptions (Coal)'!AE25*Model!AF8/10^9+'Assumptions (Coal)'!AE26*Model!AF9/10^3)</f>
        <v>2.824587713</v>
      </c>
      <c r="AG10" s="160">
        <f>IF(AF18&gt;0,'Assumptions (Coal)'!AF18*Model!AF18/10^9+'Assumptions (Coal)'!AF19*Model!AG9*(Model!AF18/Model!AG8)/10^3+'Assumptions (Coal)'!AF25*(Model!AG8-AF18)/10^9+'Assumptions (Coal)'!AF26*Model!AG9*((AG8-Model!AF18)/Model!AG8)/10^3,'Assumptions (Coal)'!AF25*Model!AG8/10^9+'Assumptions (Coal)'!AF26*Model!AG9/10^3)</f>
        <v>2.90977734</v>
      </c>
      <c r="AH10" s="160">
        <f>IF(AG18&gt;0,'Assumptions (Coal)'!AG18*Model!AG18/10^9+'Assumptions (Coal)'!AG19*Model!AH9*(Model!AG18/Model!AH8)/10^3+'Assumptions (Coal)'!AG25*(Model!AH8-AG18)/10^9+'Assumptions (Coal)'!AG26*Model!AH9*((AH8-Model!AG18)/Model!AH8)/10^3,'Assumptions (Coal)'!AG25*Model!AH8/10^9+'Assumptions (Coal)'!AG26*Model!AH9/10^3)</f>
        <v>2.788741996</v>
      </c>
      <c r="AI10" s="160">
        <f>IF(AH18&gt;0,'Assumptions (Coal)'!AH18*Model!AH18/10^9+'Assumptions (Coal)'!AH19*Model!AI9*(Model!AH18/Model!AI8)/10^3+'Assumptions (Coal)'!AH25*(Model!AI8-AH18)/10^9+'Assumptions (Coal)'!AH26*Model!AI9*((AI8-Model!AH18)/Model!AI8)/10^3,'Assumptions (Coal)'!AH25*Model!AI8/10^9+'Assumptions (Coal)'!AH26*Model!AI9/10^3)</f>
        <v>2.764020389</v>
      </c>
      <c r="AJ10" s="160">
        <f>IF(AI18&gt;0,'Assumptions (Coal)'!AI18*Model!AI18/10^9+'Assumptions (Coal)'!AI19*Model!AJ9*(Model!AI18/Model!AJ8)/10^3+'Assumptions (Coal)'!AI25*(Model!AJ8-AI18)/10^9+'Assumptions (Coal)'!AI26*Model!AJ9*((AJ8-Model!AI18)/Model!AJ8)/10^3,'Assumptions (Coal)'!AI25*Model!AJ8/10^9+'Assumptions (Coal)'!AI26*Model!AJ9/10^3)</f>
        <v>2.837977637</v>
      </c>
      <c r="AK10" s="160">
        <f>IF(AJ18&gt;0,'Assumptions (Coal)'!AJ18*Model!AJ18/10^9+'Assumptions (Coal)'!AJ19*Model!AK9*(Model!AJ18/Model!AK8)/10^3+'Assumptions (Coal)'!AJ25*(Model!AK8-AJ18)/10^9+'Assumptions (Coal)'!AJ26*Model!AK9*((AK8-Model!AJ18)/Model!AK8)/10^3,'Assumptions (Coal)'!AJ25*Model!AK8/10^9+'Assumptions (Coal)'!AJ26*Model!AK9/10^3)</f>
        <v>2.767120317</v>
      </c>
      <c r="AL10" s="160">
        <f>IF(AK18&gt;0,'Assumptions (Coal)'!AK18*Model!AK18/10^9+'Assumptions (Coal)'!AK19*Model!AL9*(Model!AK18/Model!AL8)/10^3+'Assumptions (Coal)'!AK25*(Model!AL8-AK18)/10^9+'Assumptions (Coal)'!AK26*Model!AL9*((AL8-Model!AK18)/Model!AL8)/10^3,'Assumptions (Coal)'!AK25*Model!AL8/10^9+'Assumptions (Coal)'!AK26*Model!AL9/10^3)</f>
        <v>2.68772226</v>
      </c>
      <c r="AM10" s="160">
        <f>IF(AL18&gt;0,'Assumptions (Coal)'!AL18*Model!AL18/10^9+'Assumptions (Coal)'!AL19*Model!AM9*(Model!AL18/Model!AM8)/10^3+'Assumptions (Coal)'!AL25*(Model!AM8-AL18)/10^9+'Assumptions (Coal)'!AL26*Model!AM9*((AM8-Model!AL18)/Model!AM8)/10^3,'Assumptions (Coal)'!AL25*Model!AM8/10^9+'Assumptions (Coal)'!AL26*Model!AM9/10^3)</f>
        <v>2.658524846</v>
      </c>
      <c r="AN10" s="160">
        <f>IF(AM18&gt;0,'Assumptions (Coal)'!AM18*Model!AM18/10^9+'Assumptions (Coal)'!AM19*Model!AN9*(Model!AM18/Model!AN8)/10^3+'Assumptions (Coal)'!AM25*(Model!AN8-AM18)/10^9+'Assumptions (Coal)'!AM26*Model!AN9*((AN8-Model!AM18)/Model!AN8)/10^3,'Assumptions (Coal)'!AM25*Model!AN8/10^9+'Assumptions (Coal)'!AM26*Model!AN9/10^3)</f>
        <v>2.627343919</v>
      </c>
      <c r="AO10" s="160">
        <f>IF(AN18&gt;0,'Assumptions (Coal)'!AN18*Model!AN18/10^9+'Assumptions (Coal)'!AN19*Model!AO9*(Model!AN18/Model!AO8)/10^3+'Assumptions (Coal)'!AN25*(Model!AO8-AN18)/10^9+'Assumptions (Coal)'!AN26*Model!AO9*((AO8-Model!AN18)/Model!AO8)/10^3,'Assumptions (Coal)'!AN25*Model!AO8/10^9+'Assumptions (Coal)'!AN26*Model!AO9/10^3)</f>
        <v>2.594116386</v>
      </c>
      <c r="AP10" s="160">
        <f>IF(AO18&gt;0,'Assumptions (Coal)'!AO18*Model!AO18/10^9+'Assumptions (Coal)'!AO19*Model!AP9*(Model!AO18/Model!AP8)/10^3+'Assumptions (Coal)'!AO25*(Model!AP8-AO18)/10^9+'Assumptions (Coal)'!AO26*Model!AP9*((AP8-Model!AO18)/Model!AP8)/10^3,'Assumptions (Coal)'!AO25*Model!AP8/10^9+'Assumptions (Coal)'!AO26*Model!AP9/10^3)</f>
        <v>2.558777506</v>
      </c>
      <c r="AQ10" s="160">
        <f>IF(AP18&gt;0,'Assumptions (Coal)'!AP18*Model!AP18/10^9+'Assumptions (Coal)'!AP19*Model!AQ9*(Model!AP18/Model!AQ8)/10^3+'Assumptions (Coal)'!AP25*(Model!AQ8-AP18)/10^9+'Assumptions (Coal)'!AP26*Model!AQ9*((AQ8-Model!AP18)/Model!AQ8)/10^3,'Assumptions (Coal)'!AP25*Model!AQ8/10^9+'Assumptions (Coal)'!AP26*Model!AQ9/10^3)</f>
        <v>2.521260849</v>
      </c>
      <c r="AR10" s="160">
        <f>IF(AQ18&gt;0,'Assumptions (Coal)'!AQ18*Model!AQ18/10^9+'Assumptions (Coal)'!AQ19*Model!AR9*(Model!AQ18/Model!AR8)/10^3+'Assumptions (Coal)'!AQ25*(Model!AR8-AQ18)/10^9+'Assumptions (Coal)'!AQ26*Model!AR9*((AR8-Model!AQ18)/Model!AR8)/10^3,'Assumptions (Coal)'!AQ25*Model!AR8/10^9+'Assumptions (Coal)'!AQ26*Model!AR9/10^3)</f>
        <v>2.481498255</v>
      </c>
      <c r="AS10" s="160">
        <f>IF(AR18&gt;0,'Assumptions (Coal)'!AR18*Model!AR18/10^9+'Assumptions (Coal)'!AR19*Model!AS9*(Model!AR18/Model!AS8)/10^3+'Assumptions (Coal)'!AR25*(Model!AS8-AR18)/10^9+'Assumptions (Coal)'!AR26*Model!AS9*((AS8-Model!AR18)/Model!AS8)/10^3,'Assumptions (Coal)'!AR25*Model!AS8/10^9+'Assumptions (Coal)'!AR26*Model!AS9/10^3)</f>
        <v>2.439419791</v>
      </c>
      <c r="AT10" s="160">
        <f>IF(AS18&gt;0,'Assumptions (Coal)'!AS18*Model!AS18/10^9+'Assumptions (Coal)'!AS19*Model!AT9*(Model!AS18/Model!AT8)/10^3+'Assumptions (Coal)'!AS25*(Model!AT8-AS18)/10^9+'Assumptions (Coal)'!AS26*Model!AT9*((AT8-Model!AS18)/Model!AT8)/10^3,'Assumptions (Coal)'!AS25*Model!AT8/10^9+'Assumptions (Coal)'!AS26*Model!AT9/10^3)</f>
        <v>2.394953715</v>
      </c>
      <c r="AU10" s="160">
        <f>IF(AT18&gt;0,'Assumptions (Coal)'!AT18*Model!AT18/10^9+'Assumptions (Coal)'!AT19*Model!AU9*(Model!AT18/Model!AU8)/10^3+'Assumptions (Coal)'!AT25*(Model!AU8-AT18)/10^9+'Assumptions (Coal)'!AT26*Model!AU9*((AU8-Model!AT18)/Model!AU8)/10^3,'Assumptions (Coal)'!AT25*Model!AU8/10^9+'Assumptions (Coal)'!AT26*Model!AU9/10^3)</f>
        <v>2.348026428</v>
      </c>
      <c r="AV10" s="160">
        <f>IF(AU18&gt;0,'Assumptions (Coal)'!AU18*Model!AU18/10^9+'Assumptions (Coal)'!AU19*Model!AV9*(Model!AU18/Model!AV8)/10^3+'Assumptions (Coal)'!AU25*(Model!AV8-AU18)/10^9+'Assumptions (Coal)'!AU26*Model!AV9*((AV8-Model!AU18)/Model!AV8)/10^3,'Assumptions (Coal)'!AU25*Model!AV8/10^9+'Assumptions (Coal)'!AU26*Model!AV9/10^3)</f>
        <v>2.298562429</v>
      </c>
      <c r="AW10" s="160">
        <f>IF(AV18&gt;0,'Assumptions (Coal)'!AV18*Model!AV18/10^9+'Assumptions (Coal)'!AV19*Model!AW9*(Model!AV18/Model!AW8)/10^3+'Assumptions (Coal)'!AV25*(Model!AW8-AV18)/10^9+'Assumptions (Coal)'!AV26*Model!AW9*((AW8-Model!AV18)/Model!AW8)/10^3,'Assumptions (Coal)'!AV25*Model!AW8/10^9+'Assumptions (Coal)'!AV26*Model!AW9/10^3)</f>
        <v>2.246484275</v>
      </c>
      <c r="AX10" s="160">
        <f>IF(AW18&gt;0,'Assumptions (Coal)'!AW18*Model!AW18/10^9+'Assumptions (Coal)'!AW19*Model!AX9*(Model!AW18/Model!AX8)/10^3+'Assumptions (Coal)'!AW25*(Model!AX8-AW18)/10^9+'Assumptions (Coal)'!AW26*Model!AX9*((AX8-Model!AW18)/Model!AX8)/10^3,'Assumptions (Coal)'!AW25*Model!AX8/10^9+'Assumptions (Coal)'!AW26*Model!AX9/10^3)</f>
        <v>2.191712531</v>
      </c>
      <c r="AY10" s="160">
        <f>IF(AX18&gt;0,'Assumptions (Coal)'!AX18*Model!AX18/10^9+'Assumptions (Coal)'!AX19*Model!AY9*(Model!AX18/Model!AY8)/10^3+'Assumptions (Coal)'!AX25*(Model!AY8-AX18)/10^9+'Assumptions (Coal)'!AX26*Model!AY9*((AY8-Model!AX18)/Model!AY8)/10^3,'Assumptions (Coal)'!AX25*Model!AY8/10^9+'Assumptions (Coal)'!AX26*Model!AY9/10^3)</f>
        <v>2.134165726</v>
      </c>
      <c r="AZ10" s="160">
        <f>IF(AY18&gt;0,'Assumptions (Coal)'!AY18*Model!AY18/10^9+'Assumptions (Coal)'!AY19*Model!AZ9*(Model!AY18/Model!AZ8)/10^3+'Assumptions (Coal)'!AY25*(Model!AZ8-AY18)/10^9+'Assumptions (Coal)'!AY26*Model!AZ9*((AZ8-Model!AY18)/Model!AZ8)/10^3,'Assumptions (Coal)'!AY25*Model!AZ8/10^9+'Assumptions (Coal)'!AY26*Model!AZ9/10^3)</f>
        <v>2.073760299</v>
      </c>
      <c r="BA10" s="160">
        <f>IF(AZ18&gt;0,'Assumptions (Coal)'!AZ18*Model!AZ18/10^9+'Assumptions (Coal)'!AZ19*Model!BA9*(Model!AZ18/Model!BA8)/10^3+'Assumptions (Coal)'!AZ25*(Model!BA8-AZ18)/10^9+'Assumptions (Coal)'!AZ26*Model!BA9*((BA8-Model!AZ18)/Model!BA8)/10^3,'Assumptions (Coal)'!AZ25*Model!BA8/10^9+'Assumptions (Coal)'!AZ26*Model!BA9/10^3)</f>
        <v>2.010410558</v>
      </c>
    </row>
    <row r="11">
      <c r="A11" s="158" t="s">
        <v>34</v>
      </c>
      <c r="B11" s="159" t="s">
        <v>351</v>
      </c>
      <c r="C11" s="160">
        <f>'Assumptions (Coal)'!B30*Model!C9/10^3</f>
        <v>9.125694715</v>
      </c>
      <c r="D11" s="160">
        <f>'Assumptions (Coal)'!C30*Model!D9/10^3</f>
        <v>8.687570079</v>
      </c>
      <c r="E11" s="160">
        <f>'Assumptions (Coal)'!D30*Model!E9/10^3</f>
        <v>8.991203559</v>
      </c>
      <c r="F11" s="160">
        <f>'Assumptions (Coal)'!E30*Model!F9/10^3</f>
        <v>9.084322868</v>
      </c>
      <c r="G11" s="160">
        <f>'Assumptions (Coal)'!F30*Model!G9/10^3</f>
        <v>8.919826705</v>
      </c>
      <c r="H11" s="160">
        <f>'Assumptions (Coal)'!G30*Model!H9/10^3</f>
        <v>9.286116442</v>
      </c>
      <c r="I11" s="160">
        <f>'Assumptions (Coal)'!H30*Model!I9/10^3</f>
        <v>9.263088542</v>
      </c>
      <c r="J11" s="160">
        <f>'Assumptions (Coal)'!I30*Model!J9/10^3</f>
        <v>9.280406939</v>
      </c>
      <c r="K11" s="160">
        <f>'Assumptions (Coal)'!J30*Model!K9/10^3</f>
        <v>10.50162354</v>
      </c>
      <c r="L11" s="160">
        <f>'Assumptions (Coal)'!K30*Model!L9/10^3</f>
        <v>9.576014775</v>
      </c>
      <c r="M11" s="160">
        <f>'Assumptions (Coal)'!L30*Model!M9/10^3</f>
        <v>10.443533</v>
      </c>
      <c r="N11" s="160">
        <f>'Assumptions (Coal)'!M30*Model!N9/10^3</f>
        <v>10.14104297</v>
      </c>
      <c r="O11" s="160">
        <f>'Assumptions (Coal)'!N30*Model!O9/10^3</f>
        <v>8.64049958</v>
      </c>
      <c r="P11" s="160">
        <f>'Assumptions (Coal)'!O30*Model!P9/10^3</f>
        <v>8.953977736</v>
      </c>
      <c r="Q11" s="160">
        <f>'Assumptions (Coal)'!P30*Model!Q9/10^3</f>
        <v>8.899481026</v>
      </c>
      <c r="R11" s="160">
        <f>'Assumptions (Coal)'!Q30*Model!R9/10^3</f>
        <v>6.962883014</v>
      </c>
      <c r="S11" s="160">
        <f>'Assumptions (Coal)'!R30*Model!S9/10^3</f>
        <v>6.263339747</v>
      </c>
      <c r="T11" s="160">
        <f>'Assumptions (Coal)'!S30*Model!T9/10^3</f>
        <v>5.459052148</v>
      </c>
      <c r="U11" s="160">
        <f>'Assumptions (Coal)'!T30*Model!U9/10^3</f>
        <v>5.093727001</v>
      </c>
      <c r="V11" s="160">
        <f>'Assumptions (Coal)'!U30*Model!V9/10^3</f>
        <v>5.093727001</v>
      </c>
      <c r="W11" s="160">
        <f>'Assumptions (Coal)'!V30*Model!W9/10^3</f>
        <v>5.933324044</v>
      </c>
      <c r="X11" s="161">
        <f>X9*X14*'Assumptions (Coal)'!W49/10^3</f>
        <v>5.931066434</v>
      </c>
      <c r="Y11" s="161">
        <f>Y9*Y14*'Assumptions (Coal)'!X49/10^3</f>
        <v>5.925507986</v>
      </c>
      <c r="Z11" s="161">
        <f>Z9*Z14*'Assumptions (Coal)'!Y49/10^3</f>
        <v>5.962824294</v>
      </c>
      <c r="AA11" s="161">
        <f>AA9*AA14*'Assumptions (Coal)'!Z49/10^3</f>
        <v>6.051232201</v>
      </c>
      <c r="AB11" s="161">
        <f>AB9*AB14*'Assumptions (Coal)'!AA49/10^3</f>
        <v>6.096331312</v>
      </c>
      <c r="AC11" s="161">
        <f>AC9*AC14*'Assumptions (Coal)'!AB49/10^3</f>
        <v>6.116091345</v>
      </c>
      <c r="AD11" s="161">
        <f>AD9*AD14*'Assumptions (Coal)'!AC49/10^3</f>
        <v>6.137943705</v>
      </c>
      <c r="AE11" s="161">
        <f>AE9*AE14*'Assumptions (Coal)'!AD49/10^3</f>
        <v>6.146130179</v>
      </c>
      <c r="AF11" s="161">
        <f>AF9*AF14*'Assumptions (Coal)'!AE49/10^3</f>
        <v>6.147595574</v>
      </c>
      <c r="AG11" s="161">
        <f>AG9*AG14*'Assumptions (Coal)'!AF49/10^3</f>
        <v>6.169715169</v>
      </c>
      <c r="AH11" s="161">
        <f>AH9*AH14*'Assumptions (Coal)'!AG49/10^3</f>
        <v>6.177378885</v>
      </c>
      <c r="AI11" s="161">
        <f>AI9*AI14*'Assumptions (Coal)'!AH49/10^3</f>
        <v>6.161198419</v>
      </c>
      <c r="AJ11" s="161">
        <f>AJ9*AJ14*'Assumptions (Coal)'!AI49/10^3</f>
        <v>6.173003394</v>
      </c>
      <c r="AK11" s="161">
        <f>AK9*AK14*'Assumptions (Coal)'!AJ49/10^3</f>
        <v>6.191342744</v>
      </c>
      <c r="AL11" s="161">
        <f>AL9*AL14*'Assumptions (Coal)'!AK49/10^3</f>
        <v>6.227001302</v>
      </c>
      <c r="AM11" s="161">
        <f>AM9*AM14*'Assumptions (Coal)'!AL49/10^3</f>
        <v>6.239935136</v>
      </c>
      <c r="AN11" s="161">
        <f>AN9*AN14*'Assumptions (Coal)'!AM49/10^3</f>
        <v>6.271116957</v>
      </c>
      <c r="AO11" s="161">
        <f>AO9*AO14*'Assumptions (Coal)'!AN49/10^3</f>
        <v>6.287510083</v>
      </c>
      <c r="AP11" s="161">
        <f>AP9*AP14*'Assumptions (Coal)'!AO49/10^3</f>
        <v>6.313130792</v>
      </c>
      <c r="AQ11" s="161">
        <f>AQ9*AQ14*'Assumptions (Coal)'!AP49/10^3</f>
        <v>6.307298712</v>
      </c>
      <c r="AR11" s="161">
        <f>AR9*AR14*'Assumptions (Coal)'!AQ49/10^3</f>
        <v>6.307086724</v>
      </c>
      <c r="AS11" s="161">
        <f>AS9*AS14*'Assumptions (Coal)'!AR49/10^3</f>
        <v>6.294225259</v>
      </c>
      <c r="AT11" s="161">
        <f>AT9*AT14*'Assumptions (Coal)'!AS49/10^3</f>
        <v>6.261453273</v>
      </c>
      <c r="AU11" s="161">
        <f>AU9*AU14*'Assumptions (Coal)'!AT49/10^3</f>
        <v>6.239536292</v>
      </c>
      <c r="AV11" s="161">
        <f>AV9*AV14*'Assumptions (Coal)'!AU49/10^3</f>
        <v>6.211290615</v>
      </c>
      <c r="AW11" s="161">
        <f>AW9*AW14*'Assumptions (Coal)'!AV49/10^3</f>
        <v>6.17903372</v>
      </c>
      <c r="AX11" s="161">
        <f>AX9*AX14*'Assumptions (Coal)'!AW49/10^3</f>
        <v>6.135730573</v>
      </c>
      <c r="AY11" s="161">
        <f>AY9*AY14*'Assumptions (Coal)'!AX49/10^3</f>
        <v>6.088264215</v>
      </c>
      <c r="AZ11" s="161">
        <f>AZ9*AZ14*'Assumptions (Coal)'!AY49/10^3</f>
        <v>6.053480004</v>
      </c>
      <c r="BA11" s="161">
        <f>BA9*BA14*'Assumptions (Coal)'!AZ49/10^3</f>
        <v>6.002810394</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63177.2</v>
      </c>
      <c r="X12" s="164">
        <f>$W8-'Assumptions (Coal)'!$W53</f>
        <v>46719.6</v>
      </c>
      <c r="Y12" s="164">
        <f>$W8-sum('Assumptions (Coal)'!$W53 :'Assumptions (Coal)'!X53)</f>
        <v>42445.9</v>
      </c>
      <c r="Z12" s="164">
        <f>$W8-sum('Assumptions (Coal)'!$W53 :'Assumptions (Coal)'!Y53)</f>
        <v>37034.5</v>
      </c>
      <c r="AA12" s="164">
        <f>$W8-sum('Assumptions (Coal)'!$W53 :'Assumptions (Coal)'!Z53)</f>
        <v>34313.8</v>
      </c>
      <c r="AB12" s="164">
        <f>$W8-sum('Assumptions (Coal)'!$W53 :'Assumptions (Coal)'!AA53)</f>
        <v>29856.1</v>
      </c>
      <c r="AC12" s="164">
        <f>$W8-sum('Assumptions (Coal)'!$W53 :'Assumptions (Coal)'!AB53)</f>
        <v>26472.6</v>
      </c>
      <c r="AD12" s="164">
        <f>$W8-sum('Assumptions (Coal)'!$W53 :'Assumptions (Coal)'!AC53)</f>
        <v>24615.5</v>
      </c>
      <c r="AE12" s="164">
        <f>$W8-sum('Assumptions (Coal)'!$W53 :'Assumptions (Coal)'!AD53)</f>
        <v>23257.9</v>
      </c>
      <c r="AF12" s="164">
        <f>$W8-sum('Assumptions (Coal)'!$W53 :'Assumptions (Coal)'!AE53)</f>
        <v>20088.3</v>
      </c>
      <c r="AG12" s="164">
        <f>$W8-sum('Assumptions (Coal)'!$W53 :'Assumptions (Coal)'!AF53)</f>
        <v>18624.1</v>
      </c>
      <c r="AH12" s="164">
        <f>$W8-sum('Assumptions (Coal)'!$W53 :'Assumptions (Coal)'!AG53)</f>
        <v>17617.1</v>
      </c>
      <c r="AI12" s="164">
        <f>$W8-sum('Assumptions (Coal)'!$W53 :'Assumptions (Coal)'!AH53)</f>
        <v>14273.9</v>
      </c>
      <c r="AJ12" s="164">
        <f>$W8-sum('Assumptions (Coal)'!$W53 :'Assumptions (Coal)'!AI53)</f>
        <v>12060.3</v>
      </c>
      <c r="AK12" s="164">
        <f>$W8-sum('Assumptions (Coal)'!$W53 :'Assumptions (Coal)'!AJ53)</f>
        <v>11516.7</v>
      </c>
      <c r="AL12" s="164">
        <f>$W8-sum('Assumptions (Coal)'!$W53 :'Assumptions (Coal)'!AK53)</f>
        <v>11516.7</v>
      </c>
      <c r="AM12" s="164">
        <f>$W8-sum('Assumptions (Coal)'!$W53 :'Assumptions (Coal)'!AL53)</f>
        <v>9766.1</v>
      </c>
      <c r="AN12" s="164">
        <f>$W8-sum('Assumptions (Coal)'!$W53 :'Assumptions (Coal)'!AM53)</f>
        <v>9766.1</v>
      </c>
      <c r="AO12" s="164">
        <f>$W8-sum('Assumptions (Coal)'!$W53 :'Assumptions (Coal)'!AN53)</f>
        <v>9758.6</v>
      </c>
      <c r="AP12" s="164">
        <f>$W8-sum('Assumptions (Coal)'!$W53 :'Assumptions (Coal)'!AO53)</f>
        <v>9722.6</v>
      </c>
      <c r="AQ12" s="164">
        <f>$W8-sum('Assumptions (Coal)'!$W53 :'Assumptions (Coal)'!AP53)</f>
        <v>9471.4</v>
      </c>
      <c r="AR12" s="164">
        <f>$W8-sum('Assumptions (Coal)'!$W53 :'Assumptions (Coal)'!AQ53)</f>
        <v>9391.5</v>
      </c>
      <c r="AS12" s="164">
        <f>$W8-sum('Assumptions (Coal)'!$W53 :'Assumptions (Coal)'!AR53)</f>
        <v>8599.3</v>
      </c>
      <c r="AT12" s="164">
        <f>$W8-sum('Assumptions (Coal)'!$W53 :'Assumptions (Coal)'!AS53)</f>
        <v>6321.8</v>
      </c>
      <c r="AU12" s="164">
        <f>$W8-sum('Assumptions (Coal)'!$W53 :'Assumptions (Coal)'!AT53)</f>
        <v>5762.7</v>
      </c>
      <c r="AV12" s="164">
        <f>$W8-sum('Assumptions (Coal)'!$W53 :'Assumptions (Coal)'!AU53)</f>
        <v>5668</v>
      </c>
      <c r="AW12" s="164">
        <f>$W8-sum('Assumptions (Coal)'!$W53 :'Assumptions (Coal)'!AV53)</f>
        <v>5140.7</v>
      </c>
      <c r="AX12" s="164">
        <f>$W8-sum('Assumptions (Coal)'!$W53 :'Assumptions (Coal)'!AW53)</f>
        <v>4464.6</v>
      </c>
      <c r="AY12" s="164">
        <f>$W8-sum('Assumptions (Coal)'!$W53 :'Assumptions (Coal)'!AX53)</f>
        <v>3782.3</v>
      </c>
      <c r="AZ12" s="164">
        <f>$W8-sum('Assumptions (Coal)'!$W53 :'Assumptions (Coal)'!AY53)</f>
        <v>3782.3</v>
      </c>
      <c r="BA12" s="164">
        <f>$W8-sum('Assumptions (Coal)'!$W53 :'Assumptions (Coal)'!AZ53)</f>
        <v>3782.3</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15039.23705</v>
      </c>
      <c r="Y13" s="164">
        <f t="shared" si="5"/>
        <v>17894.5741</v>
      </c>
      <c r="Z13" s="164">
        <f>sum(W18:Z18)</f>
        <v>21887.61114</v>
      </c>
      <c r="AA13" s="164">
        <f>sum(W18:AA18)</f>
        <v>23189.94819</v>
      </c>
      <c r="AB13" s="164">
        <f>sum(W18:AB18)</f>
        <v>26229.28524</v>
      </c>
      <c r="AC13" s="164">
        <f>sum(W18:AC18)</f>
        <v>28194.42229</v>
      </c>
      <c r="AD13" s="164">
        <f>sum(W18:AD18)</f>
        <v>28633.15934</v>
      </c>
      <c r="AE13" s="164">
        <f>sum(W18:AE18)</f>
        <v>28633.15934</v>
      </c>
      <c r="AF13" s="164">
        <f>sum(W18:AF18)</f>
        <v>30323.63343</v>
      </c>
      <c r="AG13" s="164">
        <f>sum(W18:AG18)</f>
        <v>30369.47048</v>
      </c>
      <c r="AH13" s="164">
        <f>sum(W18:AH18)</f>
        <v>30369.47048</v>
      </c>
      <c r="AI13" s="164">
        <f>sum(W18:AI18)</f>
        <v>31882.94458</v>
      </c>
      <c r="AJ13" s="164">
        <f>sum(W18:AJ18)</f>
        <v>32678.18163</v>
      </c>
      <c r="AK13" s="164">
        <f>sum(W18:AK18)</f>
        <v>32678.18163</v>
      </c>
      <c r="AL13" s="164">
        <f>sum(W18:AL18)</f>
        <v>32678.18163</v>
      </c>
      <c r="AM13" s="164">
        <f>sum(W18:AM18)</f>
        <v>32678.18163</v>
      </c>
      <c r="AN13" s="164">
        <f>sum(W18:AN18)</f>
        <v>32678.18163</v>
      </c>
      <c r="AO13" s="164">
        <f>sum(W18:AO18)</f>
        <v>32678.18163</v>
      </c>
      <c r="AP13" s="164">
        <f>sum(W18:AP18)</f>
        <v>32678.18163</v>
      </c>
      <c r="AQ13" s="164">
        <f>sum(W18:AQ18)</f>
        <v>32678.18163</v>
      </c>
      <c r="AR13" s="164">
        <f>sum(W18:AR18)</f>
        <v>32678.18163</v>
      </c>
      <c r="AS13" s="164">
        <f>sum(W18:AS18)</f>
        <v>32678.18163</v>
      </c>
      <c r="AT13" s="164">
        <f>sum(W18:AT18)</f>
        <v>32678.18163</v>
      </c>
      <c r="AU13" s="164">
        <f>sum(W18:AU18)</f>
        <v>32678.18163</v>
      </c>
      <c r="AV13" s="164">
        <f>sum(W18:AV18)</f>
        <v>32678.18163</v>
      </c>
      <c r="AW13" s="164">
        <f>sum(W18:AW18)</f>
        <v>32678.18163</v>
      </c>
      <c r="AX13" s="164">
        <f>sum(W18:AX18)</f>
        <v>32678.18163</v>
      </c>
      <c r="AY13" s="164">
        <f>sum(W18:AY18)</f>
        <v>32678.18163</v>
      </c>
      <c r="AZ13" s="164">
        <f>sum(W18:AZ18)</f>
        <v>32678.18163</v>
      </c>
      <c r="BA13" s="164">
        <f>sum(W18:BA18)</f>
        <v>32678.18163</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10.0013762</v>
      </c>
      <c r="Y14" s="168">
        <f>((sum($X$15:Y15)+Y12*'Assumptions (Coal)'!$V$29)/(Y12+sum($X18:Y18)))</f>
        <v>9.977290556</v>
      </c>
      <c r="Z14" s="168">
        <f>((sum($X$15:Z15)+Z12*'Assumptions (Coal)'!$V$29)/(Z12+sum($X18:Z18)))</f>
        <v>9.939436165</v>
      </c>
      <c r="AA14" s="168">
        <f>((sum($X$15:AA15)+AA12*'Assumptions (Coal)'!$V$29)/(AA12+sum($X18:AA18)))</f>
        <v>9.922566484</v>
      </c>
      <c r="AB14" s="168">
        <f>((sum($X$15:AB15)+AB12*'Assumptions (Coal)'!$V$29)/(AB12+sum($X18:AB18)))</f>
        <v>9.884209775</v>
      </c>
      <c r="AC14" s="168">
        <f>((sum($X$15:AC15)+AC12*'Assumptions (Coal)'!$V$29)/(AC12+sum($X18:AC18)))</f>
        <v>9.854166762</v>
      </c>
      <c r="AD14" s="168">
        <f>((sum($X$15:AD15)+AD12*'Assumptions (Coal)'!$V$29)/(AD12+sum($X18:AD18)))</f>
        <v>9.841562642</v>
      </c>
      <c r="AE14" s="168">
        <f>((sum($X$15:AE15)+AE12*'Assumptions (Coal)'!$V$29)/(AE12+sum($X18:AE18)))</f>
        <v>9.834801274</v>
      </c>
      <c r="AF14" s="168">
        <f>((sum($X$15:AF15)+AF12*'Assumptions (Coal)'!$V$29)/(AF12+sum($X18:AF18)))</f>
        <v>9.798684569</v>
      </c>
      <c r="AG14" s="168">
        <f>((sum($X$15:AG15)+AG12*'Assumptions (Coal)'!$V$29)/(AG12+sum($X18:AG18)))</f>
        <v>9.789119478</v>
      </c>
      <c r="AH14" s="168">
        <f>((sum($X$15:AH15)+AH12*'Assumptions (Coal)'!$V$29)/(AH12+sum($X18:AH18)))</f>
        <v>9.782595638</v>
      </c>
      <c r="AI14" s="168">
        <f>((sum($X$15:AI15)+AI12*'Assumptions (Coal)'!$V$29)/(AI12+sum($X18:AI18)))</f>
        <v>9.74050243</v>
      </c>
      <c r="AJ14" s="168">
        <f>((sum($X$15:AJ15)+AJ12*'Assumptions (Coal)'!$V$29)/(AJ12+sum($X18:AJ18)))</f>
        <v>9.713107415</v>
      </c>
      <c r="AK14" s="168">
        <f>((sum($X$15:AK15)+AK12*'Assumptions (Coal)'!$V$29)/(AK12+sum($X18:AK18)))</f>
        <v>9.70834861</v>
      </c>
      <c r="AL14" s="168">
        <f>((sum($X$15:AL15)+AL12*'Assumptions (Coal)'!$V$29)/(AL12+sum($X18:AL18)))</f>
        <v>9.70834861</v>
      </c>
      <c r="AM14" s="168">
        <f>((sum($X$15:AM15)+AM12*'Assumptions (Coal)'!$V$29)/(AM12+sum($X18:AM18)))</f>
        <v>9.692195082</v>
      </c>
      <c r="AN14" s="168">
        <f>((sum($X$15:AN15)+AN12*'Assumptions (Coal)'!$V$29)/(AN12+sum($X18:AN18)))</f>
        <v>9.692195082</v>
      </c>
      <c r="AO14" s="168">
        <f>((sum($X$15:AO15)+AO12*'Assumptions (Coal)'!$V$29)/(AO12+sum($X18:AO18)))</f>
        <v>9.692123009</v>
      </c>
      <c r="AP14" s="168">
        <f>((sum($X$15:AP15)+AP12*'Assumptions (Coal)'!$V$29)/(AP12+sum($X18:AP18)))</f>
        <v>9.691776705</v>
      </c>
      <c r="AQ14" s="168">
        <f>((sum($X$15:AQ15)+AQ12*'Assumptions (Coal)'!$V$29)/(AQ12+sum($X18:AQ18)))</f>
        <v>9.689343805</v>
      </c>
      <c r="AR14" s="168">
        <f>((sum($X$15:AR15)+AR12*'Assumptions (Coal)'!$V$29)/(AR12+sum($X18:AR18)))</f>
        <v>9.688563875</v>
      </c>
      <c r="AS14" s="168">
        <f>((sum($X$15:AS15)+AS12*'Assumptions (Coal)'!$V$29)/(AS12+sum($X18:AS18)))</f>
        <v>9.680667567</v>
      </c>
      <c r="AT14" s="168">
        <f>((sum($X$15:AT15)+AT12*'Assumptions (Coal)'!$V$29)/(AT12+sum($X18:AT18)))</f>
        <v>9.656179616</v>
      </c>
      <c r="AU14" s="168">
        <f>((sum($X$15:AU15)+AU12*'Assumptions (Coal)'!$V$29)/(AU12+sum($X18:AU18)))</f>
        <v>9.64972451</v>
      </c>
      <c r="AV14" s="168">
        <f>((sum($X$15:AV15)+AV12*'Assumptions (Coal)'!$V$29)/(AV12+sum($X18:AV18)))</f>
        <v>9.648612507</v>
      </c>
      <c r="AW14" s="168">
        <f>((sum($X$15:AW15)+AW12*'Assumptions (Coal)'!$V$29)/(AW12+sum($X18:AW18)))</f>
        <v>9.642318914</v>
      </c>
      <c r="AX14" s="168">
        <f>((sum($X$15:AX15)+AX12*'Assumptions (Coal)'!$V$29)/(AX12+sum($X18:AX18)))</f>
        <v>9.633987869</v>
      </c>
      <c r="AY14" s="168">
        <f>((sum($X$15:AY15)+AY12*'Assumptions (Coal)'!$V$29)/(AY12+sum($X18:AY18)))</f>
        <v>9.625267192</v>
      </c>
      <c r="AZ14" s="168">
        <f>((sum($X$15:AZ15)+AZ12*'Assumptions (Coal)'!$V$29)/(AZ12+sum($X18:AZ18)))</f>
        <v>9.625267192</v>
      </c>
      <c r="BA14" s="168">
        <f>((sum($X$15:BA15)+BA12*'Assumptions (Coal)'!$V$29)/(BA12+sum($X18:BA18)))</f>
        <v>9.625267192</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145805.4032</v>
      </c>
      <c r="Y15" s="168">
        <f>Y18*'Assumptions (Coal)'!X22</f>
        <v>27525.44914</v>
      </c>
      <c r="Z15" s="168">
        <f>Z18*'Assumptions (Coal)'!Y22</f>
        <v>38273.26011</v>
      </c>
      <c r="AA15" s="168">
        <f>AA18*'Assumptions (Coal)'!Z22</f>
        <v>12411.27207</v>
      </c>
      <c r="AB15" s="168">
        <f>AB18*'Assumptions (Coal)'!AA22</f>
        <v>28797.71853</v>
      </c>
      <c r="AC15" s="168">
        <f>AC18*'Assumptions (Coal)'!AB22</f>
        <v>18511.59099</v>
      </c>
      <c r="AD15" s="168">
        <f>AD18*'Assumptions (Coal)'!AC22</f>
        <v>4108.772455</v>
      </c>
      <c r="AE15" s="168">
        <f>AE18*'Assumptions (Coal)'!AD22</f>
        <v>0</v>
      </c>
      <c r="AF15" s="168">
        <f>AF18*'Assumptions (Coal)'!AE22</f>
        <v>15645.33776</v>
      </c>
      <c r="AG15" s="168">
        <f>AG18*'Assumptions (Coal)'!AF22</f>
        <v>421.7008424</v>
      </c>
      <c r="AH15" s="168">
        <f>AH18*'Assumptions (Coal)'!AG22</f>
        <v>0</v>
      </c>
      <c r="AI15" s="168">
        <f>AI18*'Assumptions (Coal)'!AH22</f>
        <v>13923.96168</v>
      </c>
      <c r="AJ15" s="168">
        <f>AJ18*'Assumptions (Coal)'!AI22</f>
        <v>7316.180842</v>
      </c>
      <c r="AK15" s="168">
        <f>AK18*'Assumptions (Coal)'!AJ22</f>
        <v>0</v>
      </c>
      <c r="AL15" s="168">
        <f>AL18*'Assumptions (Coal)'!AK22</f>
        <v>0</v>
      </c>
      <c r="AM15" s="168">
        <f>AM18*'Assumptions (Coal)'!AL22</f>
        <v>0</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34.16921054</v>
      </c>
      <c r="D16" s="160">
        <f>D9*'Assumptions (Coal)'!C44/10^3</f>
        <v>33.31897192</v>
      </c>
      <c r="E16" s="160">
        <f>E9*'Assumptions (Coal)'!D44/10^3</f>
        <v>31.17654695</v>
      </c>
      <c r="F16" s="160">
        <f>F9*'Assumptions (Coal)'!E44/10^3</f>
        <v>38.28957989</v>
      </c>
      <c r="G16" s="160">
        <f>G9*'Assumptions (Coal)'!F44/10^3</f>
        <v>39.50115593</v>
      </c>
      <c r="H16" s="160">
        <f>H9*'Assumptions (Coal)'!G44/10^3</f>
        <v>49.79029986</v>
      </c>
      <c r="I16" s="160">
        <f>I9*'Assumptions (Coal)'!H44/10^3</f>
        <v>44.68464791</v>
      </c>
      <c r="J16" s="160">
        <f>J9*'Assumptions (Coal)'!I44/10^3</f>
        <v>45.50223443</v>
      </c>
      <c r="K16" s="160">
        <f>K9*'Assumptions (Coal)'!J44/10^3</f>
        <v>50.95258954</v>
      </c>
      <c r="L16" s="160">
        <f>L9*'Assumptions (Coal)'!K44/10^3</f>
        <v>30.38493813</v>
      </c>
      <c r="M16" s="160">
        <f>M9*'Assumptions (Coal)'!L44/10^3</f>
        <v>33.35667265</v>
      </c>
      <c r="N16" s="160">
        <f>N9*'Assumptions (Coal)'!M44/10^3</f>
        <v>29.63554809</v>
      </c>
      <c r="O16" s="160">
        <f>O9*'Assumptions (Coal)'!N44/10^3</f>
        <v>21.92576193</v>
      </c>
      <c r="P16" s="160">
        <f>P9*'Assumptions (Coal)'!O44/10^3</f>
        <v>25.65424112</v>
      </c>
      <c r="Q16" s="160">
        <f>Q9*'Assumptions (Coal)'!P44/10^3</f>
        <v>27.01531769</v>
      </c>
      <c r="R16" s="160">
        <f>R9*'Assumptions (Coal)'!Q44/10^3</f>
        <v>18.59085417</v>
      </c>
      <c r="S16" s="160">
        <f>S9*'Assumptions (Coal)'!R44/10^3</f>
        <v>18.83028378</v>
      </c>
      <c r="T16" s="160">
        <f>T9*'Assumptions (Coal)'!S44/10^3</f>
        <v>16.40916665</v>
      </c>
      <c r="U16" s="160">
        <f>U9*'Assumptions (Coal)'!T44/10^3</f>
        <v>15.71745042</v>
      </c>
      <c r="V16" s="160">
        <f>V9*'Assumptions (Coal)'!U44/10^3</f>
        <v>15.93534031</v>
      </c>
      <c r="W16" s="160">
        <f>W9*'Assumptions (Coal)'!V44/10^3</f>
        <v>16.6216396</v>
      </c>
      <c r="X16" s="160">
        <f>X9*'Assumptions (Coal)'!W44/10^3</f>
        <v>16.45808992</v>
      </c>
      <c r="Y16" s="160">
        <f>Y9*'Assumptions (Coal)'!X44/10^3</f>
        <v>16.31775287</v>
      </c>
      <c r="Z16" s="160">
        <f>Z9*'Assumptions (Coal)'!Y44/10^3</f>
        <v>16.28684593</v>
      </c>
      <c r="AA16" s="160">
        <f>AA9*'Assumptions (Coal)'!Z44/10^3</f>
        <v>16.2936947</v>
      </c>
      <c r="AB16" s="160">
        <f>AB9*'Assumptions (Coal)'!AA44/10^3</f>
        <v>16.44210372</v>
      </c>
      <c r="AC16" s="160">
        <f>AC9*'Assumptions (Coal)'!AB44/10^3</f>
        <v>16.39131232</v>
      </c>
      <c r="AD16" s="160">
        <f>AD9*'Assumptions (Coal)'!AC44/10^3</f>
        <v>16.39092803</v>
      </c>
      <c r="AE16" s="160">
        <f>AE9*'Assumptions (Coal)'!AD44/10^3</f>
        <v>16.35066481</v>
      </c>
      <c r="AF16" s="160">
        <f>AF9*'Assumptions (Coal)'!AE44/10^3</f>
        <v>16.31761167</v>
      </c>
      <c r="AG16" s="160">
        <f>AG9*'Assumptions (Coal)'!AF44/10^3</f>
        <v>16.27858184</v>
      </c>
      <c r="AH16" s="160">
        <f>AH9*'Assumptions (Coal)'!AG44/10^3</f>
        <v>16.25629798</v>
      </c>
      <c r="AI16" s="160">
        <f>AI9*'Assumptions (Coal)'!AH44/10^3</f>
        <v>16.15921073</v>
      </c>
      <c r="AJ16" s="160">
        <f>AJ9*'Assumptions (Coal)'!AI44/10^3</f>
        <v>16.04648403</v>
      </c>
      <c r="AK16" s="160">
        <f>AK9*'Assumptions (Coal)'!AJ44/10^3</f>
        <v>15.92794349</v>
      </c>
      <c r="AL16" s="160">
        <f>AL9*'Assumptions (Coal)'!AK44/10^3</f>
        <v>15.8255942</v>
      </c>
      <c r="AM16" s="160">
        <f>AM9*'Assumptions (Coal)'!AL44/10^3</f>
        <v>15.77641649</v>
      </c>
      <c r="AN16" s="160">
        <f>AN9*'Assumptions (Coal)'!AM44/10^3</f>
        <v>15.702326</v>
      </c>
      <c r="AO16" s="160">
        <f>AO9*'Assumptions (Coal)'!AN44/10^3</f>
        <v>15.66164639</v>
      </c>
      <c r="AP16" s="160">
        <f>AP9*'Assumptions (Coal)'!AO44/10^3</f>
        <v>15.6095719</v>
      </c>
      <c r="AQ16" s="160">
        <f>AQ9*'Assumptions (Coal)'!AP44/10^3</f>
        <v>15.5178487</v>
      </c>
      <c r="AR16" s="160">
        <f>AR9*'Assumptions (Coal)'!AQ44/10^3</f>
        <v>15.40304543</v>
      </c>
      <c r="AS16" s="160">
        <f>AS9*'Assumptions (Coal)'!AR44/10^3</f>
        <v>15.27024544</v>
      </c>
      <c r="AT16" s="160">
        <f>AT9*'Assumptions (Coal)'!AS44/10^3</f>
        <v>15.13815488</v>
      </c>
      <c r="AU16" s="160">
        <f>AU9*'Assumptions (Coal)'!AT44/10^3</f>
        <v>15.00828292</v>
      </c>
      <c r="AV16" s="160">
        <f>AV9*'Assumptions (Coal)'!AU44/10^3</f>
        <v>14.86798606</v>
      </c>
      <c r="AW16" s="160">
        <f>AW9*'Assumptions (Coal)'!AV44/10^3</f>
        <v>14.68431237</v>
      </c>
      <c r="AX16" s="160">
        <f>AX9*'Assumptions (Coal)'!AW44/10^3</f>
        <v>14.53552997</v>
      </c>
      <c r="AY16" s="160">
        <f>AY9*'Assumptions (Coal)'!AX44/10^3</f>
        <v>14.57096469</v>
      </c>
      <c r="AZ16" s="160">
        <f>AZ9*'Assumptions (Coal)'!AY44/10^3</f>
        <v>14.45756312</v>
      </c>
      <c r="BA16" s="160">
        <f>BA9*'Assumptions (Coal)'!AZ44/10^3</f>
        <v>14.24070178</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3.08142291</v>
      </c>
      <c r="K17" s="160">
        <f>K8*'Assumptions (Coal)'!J47*'Assumptions (Coal)'!J46*365/10^9</f>
        <v>3.12814049</v>
      </c>
      <c r="L17" s="160">
        <f>L8*'Assumptions (Coal)'!K47*'Assumptions (Coal)'!K46*365/10^9</f>
        <v>3.633819874</v>
      </c>
      <c r="M17" s="160">
        <f>M8*'Assumptions (Coal)'!L47*'Assumptions (Coal)'!L46*365/10^9</f>
        <v>2.521582709</v>
      </c>
      <c r="N17" s="160">
        <f>N8*'Assumptions (Coal)'!M47*'Assumptions (Coal)'!M46*365/10^9</f>
        <v>2.641145569</v>
      </c>
      <c r="O17" s="160">
        <f>O8*'Assumptions (Coal)'!N47*'Assumptions (Coal)'!N46*365/10^9</f>
        <v>2.445029208</v>
      </c>
      <c r="P17" s="160">
        <f>P8*'Assumptions (Coal)'!O47*'Assumptions (Coal)'!O46*365/10^9</f>
        <v>2.034190137</v>
      </c>
      <c r="Q17" s="160">
        <f>Q8*'Assumptions (Coal)'!P47*'Assumptions (Coal)'!P46*365/10^9</f>
        <v>2.1923717</v>
      </c>
      <c r="R17" s="160">
        <f>R8*'Assumptions (Coal)'!Q47*'Assumptions (Coal)'!Q46*365/10^9</f>
        <v>2.129325167</v>
      </c>
      <c r="S17" s="160">
        <f>S8*'Assumptions (Coal)'!R47*'Assumptions (Coal)'!R46*365/10^9</f>
        <v>1.747920913</v>
      </c>
      <c r="T17" s="160">
        <f>T8*'Assumptions (Coal)'!S47*'Assumptions (Coal)'!S46*365/10^9</f>
        <v>1.786616298</v>
      </c>
      <c r="U17" s="160">
        <f>U8*'Assumptions (Coal)'!T47*'Assumptions (Coal)'!T46*365/10^9</f>
        <v>1.666152252</v>
      </c>
      <c r="V17" s="160">
        <f>V8*'Assumptions (Coal)'!U47*'Assumptions (Coal)'!U46*365/10^9</f>
        <v>1.710376952</v>
      </c>
      <c r="W17" s="160">
        <f>W8*'Assumptions (Coal)'!V47*'Assumptions (Coal)'!V46*365/10^9</f>
        <v>1.734087786</v>
      </c>
      <c r="X17" s="160">
        <f>X8*'Assumptions (Coal)'!W47*'Assumptions (Coal)'!W46*365/10^9</f>
        <v>1.708013809</v>
      </c>
      <c r="Y17" s="160">
        <f>Y8*'Assumptions (Coal)'!X47*'Assumptions (Coal)'!X46*365/10^9</f>
        <v>1.684195137</v>
      </c>
      <c r="Z17" s="160">
        <f>Z8*'Assumptions (Coal)'!Y47*'Assumptions (Coal)'!Y46*365/10^9</f>
        <v>1.67143118</v>
      </c>
      <c r="AA17" s="160">
        <f>AA8*'Assumptions (Coal)'!Z47*'Assumptions (Coal)'!Z46*365/10^9</f>
        <v>1.662200146</v>
      </c>
      <c r="AB17" s="160">
        <f>AB8*'Assumptions (Coal)'!AA47*'Assumptions (Coal)'!AA46*365/10^9</f>
        <v>1.666936194</v>
      </c>
      <c r="AC17" s="160">
        <f>AC8*'Assumptions (Coal)'!AB47*'Assumptions (Coal)'!AB46*365/10^9</f>
        <v>1.651014854</v>
      </c>
      <c r="AD17" s="160">
        <f>AD8*'Assumptions (Coal)'!AC47*'Assumptions (Coal)'!AC46*365/10^9</f>
        <v>1.639780538</v>
      </c>
      <c r="AE17" s="160">
        <f>AE8*'Assumptions (Coal)'!AD47*'Assumptions (Coal)'!AD46*365/10^9</f>
        <v>1.62413614</v>
      </c>
      <c r="AF17" s="160">
        <f>AF8*'Assumptions (Coal)'!AE47*'Assumptions (Coal)'!AE46*365/10^9</f>
        <v>1.608785157</v>
      </c>
      <c r="AG17" s="160">
        <f>AG8*'Assumptions (Coal)'!AF47*'Assumptions (Coal)'!AF46*365/10^9</f>
        <v>1.592394791</v>
      </c>
      <c r="AH17" s="160">
        <f>AH8*'Assumptions (Coal)'!AG47*'Assumptions (Coal)'!AG46*365/10^9</f>
        <v>1.577154819</v>
      </c>
      <c r="AI17" s="160">
        <f>AI8*'Assumptions (Coal)'!AH47*'Assumptions (Coal)'!AH46*365/10^9</f>
        <v>1.554186892</v>
      </c>
      <c r="AJ17" s="160">
        <f>AJ8*'Assumptions (Coal)'!AI47*'Assumptions (Coal)'!AI46*365/10^9</f>
        <v>1.529290408</v>
      </c>
      <c r="AK17" s="160">
        <f>AK8*'Assumptions (Coal)'!AJ47*'Assumptions (Coal)'!AJ46*365/10^9</f>
        <v>1.503405771</v>
      </c>
      <c r="AL17" s="160">
        <f>AL8*'Assumptions (Coal)'!AK47*'Assumptions (Coal)'!AK46*365/10^9</f>
        <v>1.478574842</v>
      </c>
      <c r="AM17" s="160">
        <f>AM8*'Assumptions (Coal)'!AL47*'Assumptions (Coal)'!AL46*365/10^9</f>
        <v>1.45813381</v>
      </c>
      <c r="AN17" s="160">
        <f>AN8*'Assumptions (Coal)'!AM47*'Assumptions (Coal)'!AM46*365/10^9</f>
        <v>1.434741399</v>
      </c>
      <c r="AO17" s="160">
        <f>AO8*'Assumptions (Coal)'!AN47*'Assumptions (Coal)'!AN46*365/10^9</f>
        <v>1.413694027</v>
      </c>
      <c r="AP17" s="160">
        <f>AP8*'Assumptions (Coal)'!AO47*'Assumptions (Coal)'!AO46*365/10^9</f>
        <v>1.390830996</v>
      </c>
      <c r="AQ17" s="160">
        <f>AQ8*'Assumptions (Coal)'!AP47*'Assumptions (Coal)'!AP46*365/10^9</f>
        <v>1.363647871</v>
      </c>
      <c r="AR17" s="160">
        <f>AR8*'Assumptions (Coal)'!AQ47*'Assumptions (Coal)'!AQ46*365/10^9</f>
        <v>1.333664773</v>
      </c>
      <c r="AS17" s="160">
        <f>AS8*'Assumptions (Coal)'!AR47*'Assumptions (Coal)'!AR46*365/10^9</f>
        <v>1.30134221</v>
      </c>
      <c r="AT17" s="160">
        <f>AT8*'Assumptions (Coal)'!AS47*'Assumptions (Coal)'!AS46*365/10^9</f>
        <v>1.268255805</v>
      </c>
      <c r="AU17" s="160">
        <f>AU8*'Assumptions (Coal)'!AT47*'Assumptions (Coal)'!AT46*365/10^9</f>
        <v>1.234453425</v>
      </c>
      <c r="AV17" s="160">
        <f>AV8*'Assumptions (Coal)'!AU47*'Assumptions (Coal)'!AU46*365/10^9</f>
        <v>1.198822715</v>
      </c>
      <c r="AW17" s="160">
        <f>AW8*'Assumptions (Coal)'!AV47*'Assumptions (Coal)'!AV46*365/10^9</f>
        <v>1.158724224</v>
      </c>
      <c r="AX17" s="160">
        <f>AX8*'Assumptions (Coal)'!AW47*'Assumptions (Coal)'!AW46*365/10^9</f>
        <v>1.120327427</v>
      </c>
      <c r="AY17" s="160">
        <f>AY8*'Assumptions (Coal)'!AX47*'Assumptions (Coal)'!AX46*365/10^9</f>
        <v>1.094545256</v>
      </c>
      <c r="AZ17" s="160">
        <f>AZ8*'Assumptions (Coal)'!AY47*'Assumptions (Coal)'!AY46*365/10^9</f>
        <v>1.055772462</v>
      </c>
      <c r="BA17" s="160">
        <f>BA8*'Assumptions (Coal)'!AZ47*'Assumptions (Coal)'!AZ46*365/10^9</f>
        <v>1.007993699</v>
      </c>
    </row>
    <row r="18" ht="15.75" customHeight="1">
      <c r="A18" s="158" t="s">
        <v>46</v>
      </c>
      <c r="B18" s="159" t="s">
        <v>149</v>
      </c>
      <c r="C18" s="171">
        <f t="array" ref="C18:V18">transpose('Assumptions (Coal)'!V125:V144)</f>
        <v>0</v>
      </c>
      <c r="D18" s="172">
        <v>0.0</v>
      </c>
      <c r="E18" s="172">
        <v>0.0</v>
      </c>
      <c r="F18" s="172">
        <v>0.0</v>
      </c>
      <c r="G18" s="172">
        <v>585.0</v>
      </c>
      <c r="H18" s="172">
        <v>329.4</v>
      </c>
      <c r="I18" s="172">
        <v>0.0</v>
      </c>
      <c r="J18" s="172">
        <v>0.0</v>
      </c>
      <c r="K18" s="172">
        <v>0.0</v>
      </c>
      <c r="L18" s="172">
        <v>329.4</v>
      </c>
      <c r="M18" s="172">
        <v>0.0</v>
      </c>
      <c r="N18" s="172">
        <v>1641.5</v>
      </c>
      <c r="O18" s="172">
        <v>668.0</v>
      </c>
      <c r="P18" s="172">
        <v>0.0</v>
      </c>
      <c r="Q18" s="172">
        <v>0.0</v>
      </c>
      <c r="R18" s="172">
        <v>0.0</v>
      </c>
      <c r="S18" s="172">
        <v>0.0</v>
      </c>
      <c r="T18" s="172">
        <v>0.0</v>
      </c>
      <c r="U18" s="172">
        <v>0.0</v>
      </c>
      <c r="V18" s="172">
        <v>0.0</v>
      </c>
      <c r="W18" s="173">
        <v>0.0</v>
      </c>
      <c r="X18" s="148">
        <f t="shared" ref="X18:BA18" si="6">if(X8&gt;X7,X8-X7,0)</f>
        <v>15039.23705</v>
      </c>
      <c r="Y18" s="148">
        <f t="shared" si="6"/>
        <v>2855.337048</v>
      </c>
      <c r="Z18" s="148">
        <f t="shared" si="6"/>
        <v>3993.037048</v>
      </c>
      <c r="AA18" s="148">
        <f t="shared" si="6"/>
        <v>1302.337048</v>
      </c>
      <c r="AB18" s="148">
        <f t="shared" si="6"/>
        <v>3039.337048</v>
      </c>
      <c r="AC18" s="148">
        <f t="shared" si="6"/>
        <v>1965.137048</v>
      </c>
      <c r="AD18" s="148">
        <f t="shared" si="6"/>
        <v>438.7370481</v>
      </c>
      <c r="AE18" s="148">
        <f t="shared" si="6"/>
        <v>0</v>
      </c>
      <c r="AF18" s="148">
        <f t="shared" si="6"/>
        <v>1690.474096</v>
      </c>
      <c r="AG18" s="148">
        <f t="shared" si="6"/>
        <v>45.83704809</v>
      </c>
      <c r="AH18" s="148">
        <f t="shared" si="6"/>
        <v>0</v>
      </c>
      <c r="AI18" s="148">
        <f t="shared" si="6"/>
        <v>1513.474096</v>
      </c>
      <c r="AJ18" s="148">
        <f t="shared" si="6"/>
        <v>795.2370481</v>
      </c>
      <c r="AK18" s="148">
        <f t="shared" si="6"/>
        <v>0</v>
      </c>
      <c r="AL18" s="148">
        <f t="shared" si="6"/>
        <v>0</v>
      </c>
      <c r="AM18" s="148">
        <f t="shared" si="6"/>
        <v>0</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1.180530216</v>
      </c>
      <c r="D20" s="176">
        <f t="shared" si="7"/>
        <v>0.4570197385</v>
      </c>
      <c r="E20" s="176">
        <f t="shared" si="7"/>
        <v>0.4642486366</v>
      </c>
      <c r="F20" s="176">
        <f t="shared" si="7"/>
        <v>0.6432153217</v>
      </c>
      <c r="G20" s="176">
        <f t="shared" si="7"/>
        <v>0.3498620835</v>
      </c>
      <c r="H20" s="176">
        <f t="shared" si="7"/>
        <v>1.079268104</v>
      </c>
      <c r="I20" s="176">
        <f t="shared" si="7"/>
        <v>1.488796774</v>
      </c>
      <c r="J20" s="176">
        <f t="shared" si="7"/>
        <v>1.528790417</v>
      </c>
      <c r="K20" s="176">
        <f t="shared" si="7"/>
        <v>1.558527356</v>
      </c>
      <c r="L20" s="176">
        <f t="shared" si="7"/>
        <v>1.374382741</v>
      </c>
      <c r="M20" s="176">
        <f t="shared" si="7"/>
        <v>1.390397775</v>
      </c>
      <c r="N20" s="176">
        <f t="shared" si="7"/>
        <v>0.4105595385</v>
      </c>
      <c r="O20" s="176">
        <f t="shared" si="7"/>
        <v>0</v>
      </c>
      <c r="P20" s="176">
        <f t="shared" si="7"/>
        <v>0</v>
      </c>
      <c r="Q20" s="176">
        <f t="shared" si="7"/>
        <v>0</v>
      </c>
      <c r="R20" s="176">
        <f t="shared" si="7"/>
        <v>9.864903497</v>
      </c>
      <c r="S20" s="176">
        <f t="shared" si="7"/>
        <v>11.85936522</v>
      </c>
      <c r="T20" s="176">
        <f t="shared" si="7"/>
        <v>14.77892376</v>
      </c>
      <c r="U20" s="176">
        <f t="shared" si="7"/>
        <v>16.03971417</v>
      </c>
      <c r="V20" s="176">
        <f t="shared" si="7"/>
        <v>18.49585259</v>
      </c>
      <c r="W20" s="176">
        <f t="shared" si="7"/>
        <v>25.68604429</v>
      </c>
      <c r="X20" s="176">
        <f t="shared" si="7"/>
        <v>12.58050223</v>
      </c>
      <c r="Y20" s="176">
        <f t="shared" si="7"/>
        <v>10.09323847</v>
      </c>
      <c r="Z20" s="176">
        <f t="shared" si="7"/>
        <v>8.052765971</v>
      </c>
      <c r="AA20" s="176">
        <f t="shared" si="7"/>
        <v>6.960178486</v>
      </c>
      <c r="AB20" s="176">
        <f t="shared" si="7"/>
        <v>4.065931552</v>
      </c>
      <c r="AC20" s="176">
        <f t="shared" si="7"/>
        <v>3.677252545</v>
      </c>
      <c r="AD20" s="176">
        <f t="shared" si="7"/>
        <v>4.090478926</v>
      </c>
      <c r="AE20" s="176">
        <f t="shared" si="7"/>
        <v>4.151469143</v>
      </c>
      <c r="AF20" s="176">
        <f t="shared" si="7"/>
        <v>2.451519135</v>
      </c>
      <c r="AG20" s="176">
        <f t="shared" si="7"/>
        <v>2.436134201</v>
      </c>
      <c r="AH20" s="176">
        <f t="shared" si="7"/>
        <v>2.469810353</v>
      </c>
      <c r="AI20" s="176">
        <f t="shared" si="7"/>
        <v>0.8619396502</v>
      </c>
      <c r="AJ20" s="176">
        <f t="shared" si="7"/>
        <v>0</v>
      </c>
      <c r="AK20" s="176">
        <f t="shared" si="7"/>
        <v>0</v>
      </c>
      <c r="AL20" s="176">
        <f t="shared" si="7"/>
        <v>0</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0.8583273379</v>
      </c>
      <c r="D25" s="177">
        <f>IF($G$18&gt;0,'Assumptions (Coal)'!$V$14*Model!$G$18*'Assumptions (Coal)'!C$2/10^9,0)</f>
        <v>0.2923846752</v>
      </c>
      <c r="E25" s="177">
        <f>IF($G$18&gt;0,'Assumptions (Coal)'!$V$14*Model!$G$18*'Assumptions (Coal)'!D$2/10^9,0)</f>
        <v>0.2970094624</v>
      </c>
      <c r="F25" s="177">
        <f>IF($G$18&gt;0,'Assumptions (Coal)'!$V$14*Model!$G$18*'Assumptions (Coal)'!E$2/10^9,0)</f>
        <v>0.302525296</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0.3222028776</v>
      </c>
      <c r="D26" s="177">
        <f>IF($H$18&gt;0,'Assumptions (Coal)'!$V$14*Model!$H$18*'Assumptions (Coal)'!C$2/10^9,0)</f>
        <v>0.1646350633</v>
      </c>
      <c r="E26" s="177">
        <f>IF($H$18&gt;0,'Assumptions (Coal)'!$V$14*Model!$H$18*'Assumptions (Coal)'!D$2/10^9,0)</f>
        <v>0.1672391742</v>
      </c>
      <c r="F26" s="177">
        <f>IF($H$18&gt;0,'Assumptions (Coal)'!$V$14*Model!$H$18*'Assumptions (Coal)'!E$2/10^9,0)</f>
        <v>0.1703450128</v>
      </c>
      <c r="G26" s="177">
        <f>IF($H$18&gt;0,'Assumptions (Coal)'!$V$14*Model!$H$18*'Assumptions (Coal)'!F$2/10^9,0)</f>
        <v>0.1749310418</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0.1703450128</v>
      </c>
      <c r="G30" s="177">
        <f>IF($L$18&gt;0,'Assumptions (Coal)'!$V$14*Model!$L$18*'Assumptions (Coal)'!F$2/10^9,0)</f>
        <v>0.1749310418</v>
      </c>
      <c r="H30" s="177">
        <f>IF($L$18&gt;0,'Assumptions (Coal)'!$V$14*Model!$L$18*'Assumptions (Coal)'!G$2/10^9,0)</f>
        <v>0.1803799856</v>
      </c>
      <c r="I30" s="177">
        <f>IF($L$18&gt;0,'Assumptions (Coal)'!$V$14*Model!$L$18*'Assumptions (Coal)'!H$2/10^9,0)</f>
        <v>0.1858386666</v>
      </c>
      <c r="J30" s="177">
        <f>IF($L$18&gt;0,'Assumptions (Coal)'!$V$14*Model!$L$18*'Assumptions (Coal)'!I$2/10^9,0)</f>
        <v>0.1908308626</v>
      </c>
      <c r="K30" s="177">
        <f>IF($L$18&gt;0,'Assumptions (Coal)'!$V$14*Model!$L$18*'Assumptions (Coal)'!J$2/10^9,0)</f>
        <v>0.1945427683</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0.8988881187</v>
      </c>
      <c r="I32" s="160">
        <f>IF($N$18&gt;0,'Assumptions (Coal)'!$V$14*Model!$N$18*'Assumptions (Coal)'!H$2/10^9,0)</f>
        <v>0.9260903803</v>
      </c>
      <c r="J32" s="160">
        <f>IF($N$18&gt;0,'Assumptions (Coal)'!$V$14*Model!$N$18*'Assumptions (Coal)'!I$2/10^9,0)</f>
        <v>0.9509680055</v>
      </c>
      <c r="K32" s="160">
        <f>IF($N$18&gt;0,'Assumptions (Coal)'!$V$14*Model!$N$18*'Assumptions (Coal)'!J$2/10^9,0)</f>
        <v>0.9694655559</v>
      </c>
      <c r="L32" s="160">
        <f>IF($N$18&gt;0,'Assumptions (Coal)'!$V$14*Model!$N$18*'Assumptions (Coal)'!K$2/10^9,0)</f>
        <v>0.9768561463</v>
      </c>
      <c r="M32" s="160">
        <f>IF($N$18&gt;0,'Assumptions (Coal)'!$V$14*Model!$N$18*'Assumptions (Coal)'!L$2/10^9,0)</f>
        <v>0.98823899</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0.3768677271</v>
      </c>
      <c r="J33" s="160">
        <f>IF($O$18&gt;0,'Assumptions (Coal)'!$V$14*Model!$O$18*'Assumptions (Coal)'!I$2/10^9,0)</f>
        <v>0.386991549</v>
      </c>
      <c r="K33" s="160">
        <f>IF($O$18&gt;0,'Assumptions (Coal)'!$V$14*Model!$O$18*'Assumptions (Coal)'!J$2/10^9,0)</f>
        <v>0.3945190322</v>
      </c>
      <c r="L33" s="160">
        <f>IF($O$18&gt;0,'Assumptions (Coal)'!$V$14*Model!$O$18*'Assumptions (Coal)'!K$2/10^9,0)</f>
        <v>0.397526595</v>
      </c>
      <c r="M33" s="160">
        <f>IF($O$18&gt;0,'Assumptions (Coal)'!$V$14*Model!$O$18*'Assumptions (Coal)'!L$2/10^9,0)</f>
        <v>0.4021587849</v>
      </c>
      <c r="N33" s="160">
        <f>IF($O$18&gt;0,'Assumptions (Coal)'!$V$14*Model!$O$18*'Assumptions (Coal)'!M$2/10^9,0)</f>
        <v>0.4105595385</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9.864903497</v>
      </c>
      <c r="S42" s="160">
        <f>IF($X$18&gt;0,'Assumptions (Coal)'!$V$14*Model!$X$18*'Assumptions (Coal)'!R$2/10^9,0)</f>
        <v>9.967032675</v>
      </c>
      <c r="T42" s="160">
        <f>IF($X$18&gt;0,'Assumptions (Coal)'!$V$14*Model!$X$18*'Assumptions (Coal)'!S$2/10^9,0)</f>
        <v>10.15477369</v>
      </c>
      <c r="U42" s="160">
        <f>IF($X$18&gt;0,'Assumptions (Coal)'!$V$14*Model!$X$18*'Assumptions (Coal)'!T$2/10^9,0)</f>
        <v>10.40213896</v>
      </c>
      <c r="V42" s="160">
        <f>IF($X$18&gt;0,'Assumptions (Coal)'!$V$14*Model!$X$18*'Assumptions (Coal)'!U$2/10^9,0)</f>
        <v>10.60507402</v>
      </c>
      <c r="W42" s="160">
        <f>IF($X$18&gt;0,'Assumptions (Coal)'!$V$14*Model!$X$18*'Assumptions (Coal)'!V$2/10^9,0)</f>
        <v>13.70123867</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1.892332541</v>
      </c>
      <c r="T43" s="160">
        <f>IF($Y$18&gt;0,'Assumptions (Coal)'!$V$14*Model!$Y$18*'Assumptions (Coal)'!S$2/10^9,0)</f>
        <v>1.927976893</v>
      </c>
      <c r="U43" s="160">
        <f>IF($Y$18&gt;0,'Assumptions (Coal)'!$V$14*Model!$Y$18*'Assumptions (Coal)'!T$2/10^9,0)</f>
        <v>1.974941458</v>
      </c>
      <c r="V43" s="160">
        <f>IF($Y$18&gt;0,'Assumptions (Coal)'!$V$14*Model!$Y$18*'Assumptions (Coal)'!U$2/10^9,0)</f>
        <v>2.013470541</v>
      </c>
      <c r="W43" s="160">
        <f>IF($Y$18&gt;0,'Assumptions (Coal)'!$V$14*Model!$Y$18*'Assumptions (Coal)'!V$2/10^9,0)</f>
        <v>2.601305788</v>
      </c>
      <c r="X43" s="160">
        <f>IF($Y$18&gt;0,'Assumptions (Coal)'!$V$14*Model!$Y$18*'Assumptions (Coal)'!W$2/10^9,0)</f>
        <v>2.64247311</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2.696173178</v>
      </c>
      <c r="U44" s="160">
        <f>IF($Z$18&gt;0,'Assumptions (Coal)'!$V$14*Model!$Z$18*'Assumptions (Coal)'!T$2/10^9,0)</f>
        <v>2.761850625</v>
      </c>
      <c r="V44" s="160">
        <f>IF($Z$18&gt;0,'Assumptions (Coal)'!$V$14*Model!$Z$18*'Assumptions (Coal)'!U$2/10^9,0)</f>
        <v>2.815731499</v>
      </c>
      <c r="W44" s="160">
        <f>IF($Z$18&gt;0,'Assumptions (Coal)'!$V$14*Model!$Z$18*'Assumptions (Coal)'!V$2/10^9,0)</f>
        <v>3.637787837</v>
      </c>
      <c r="X44" s="160">
        <f>IF($Z$18&gt;0,'Assumptions (Coal)'!$V$14*Model!$Z$18*'Assumptions (Coal)'!W$2/10^9,0)</f>
        <v>3.695358149</v>
      </c>
      <c r="Y44" s="160">
        <f>IF($Z$18&gt;0,'Assumptions (Coal)'!$V$14*Model!$Z$18*'Assumptions (Coal)'!X$2/10^9,0)</f>
        <v>3.753071214</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0.9007831249</v>
      </c>
      <c r="V45" s="160">
        <f>IF($AA$18&gt;0,'Assumptions (Coal)'!$V$14*Model!$AA$18*'Assumptions (Coal)'!U$2/10^9,0)</f>
        <v>0.9183564801</v>
      </c>
      <c r="W45" s="160">
        <f>IF($AA$18&gt;0,'Assumptions (Coal)'!$V$14*Model!$AA$18*'Assumptions (Coal)'!V$2/10^9,0)</f>
        <v>1.186471805</v>
      </c>
      <c r="X45" s="160">
        <f>IF($AA$18&gt;0,'Assumptions (Coal)'!$V$14*Model!$AA$18*'Assumptions (Coal)'!W$2/10^9,0)</f>
        <v>1.205248477</v>
      </c>
      <c r="Y45" s="160">
        <f>IF($AA$18&gt;0,'Assumptions (Coal)'!$V$14*Model!$AA$18*'Assumptions (Coal)'!X$2/10^9,0)</f>
        <v>1.22407171</v>
      </c>
      <c r="Z45" s="160">
        <f>IF($AA$18&gt;0,'Assumptions (Coal)'!$V$14*Model!$AA$18*'Assumptions (Coal)'!Y$2/10^9,0)</f>
        <v>1.243170668</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2.14322005</v>
      </c>
      <c r="W46" s="160">
        <f>IF($AB$18&gt;0,'Assumptions (Coal)'!$V$14*Model!$AB$18*'Assumptions (Coal)'!V$2/10^9,0)</f>
        <v>2.768935828</v>
      </c>
      <c r="X46" s="160">
        <f>IF($AB$18&gt;0,'Assumptions (Coal)'!$V$14*Model!$AB$18*'Assumptions (Coal)'!W$2/10^9,0)</f>
        <v>2.812756003</v>
      </c>
      <c r="Y46" s="160">
        <f>IF($AB$18&gt;0,'Assumptions (Coal)'!$V$14*Model!$AB$18*'Assumptions (Coal)'!X$2/10^9,0)</f>
        <v>2.856684836</v>
      </c>
      <c r="Z46" s="160">
        <f>IF($AB$18&gt;0,'Assumptions (Coal)'!$V$14*Model!$AB$18*'Assumptions (Coal)'!Y$2/10^9,0)</f>
        <v>2.901257147</v>
      </c>
      <c r="AA46" s="160">
        <f>IF($AB$18&gt;0,'Assumptions (Coal)'!$V$14*Model!$AB$18*'Assumptions (Coal)'!Z$2/10^9,0)</f>
        <v>2.946481324</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1.790304364</v>
      </c>
      <c r="X47" s="160">
        <f>IF($AC$18&gt;0,'Assumptions (Coal)'!$V$14*Model!$AC$18*'Assumptions (Coal)'!W$2/10^9,0)</f>
        <v>1.818637072</v>
      </c>
      <c r="Y47" s="160">
        <f>IF($AC$18&gt;0,'Assumptions (Coal)'!$V$14*Model!$AC$18*'Assumptions (Coal)'!X$2/10^9,0)</f>
        <v>1.847040034</v>
      </c>
      <c r="Z47" s="160">
        <f>IF($AC$18&gt;0,'Assumptions (Coal)'!$V$14*Model!$AC$18*'Assumptions (Coal)'!Y$2/10^9,0)</f>
        <v>1.875859049</v>
      </c>
      <c r="AA47" s="160">
        <f>IF($AC$18&gt;0,'Assumptions (Coal)'!$V$14*Model!$AC$18*'Assumptions (Coal)'!Z$2/10^9,0)</f>
        <v>1.905099539</v>
      </c>
      <c r="AB47" s="160">
        <f>IF($AC$18&gt;0,'Assumptions (Coal)'!$V$14*Model!$AC$18*'Assumptions (Coal)'!AA$2/10^9,0)</f>
        <v>1.929892568</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0.4060294223</v>
      </c>
      <c r="Y48" s="160">
        <f>IF($AD$18&gt;0,'Assumptions (Coal)'!$V$14*Model!$AD$18*'Assumptions (Coal)'!X$2/10^9,0)</f>
        <v>0.4123706757</v>
      </c>
      <c r="Z48" s="160">
        <f>IF($AD$18&gt;0,'Assumptions (Coal)'!$V$14*Model!$AD$18*'Assumptions (Coal)'!Y$2/10^9,0)</f>
        <v>0.4188048171</v>
      </c>
      <c r="AA48" s="160">
        <f>IF($AD$18&gt;0,'Assumptions (Coal)'!$V$14*Model!$AD$18*'Assumptions (Coal)'!Z$2/10^9,0)</f>
        <v>0.4253330571</v>
      </c>
      <c r="AB48" s="160">
        <f>IF($AD$18&gt;0,'Assumptions (Coal)'!$V$14*Model!$AD$18*'Assumptions (Coal)'!AA$2/10^9,0)</f>
        <v>0.4308683557</v>
      </c>
      <c r="AC48" s="160">
        <f>IF($AD$18&gt;0,'Assumptions (Coal)'!$V$14*Model!$AD$18*'Assumptions (Coal)'!AB$2/10^9,0)</f>
        <v>0.4373965508</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1.61367429</v>
      </c>
      <c r="AA50" s="160">
        <f>IF($AF$18&gt;0,'Assumptions (Coal)'!$V$14*Model!$AF$18*'Assumptions (Coal)'!Z$2/10^9,0)</f>
        <v>1.6388279</v>
      </c>
      <c r="AB50" s="160">
        <f>IF($AF$18&gt;0,'Assumptions (Coal)'!$V$14*Model!$AF$18*'Assumptions (Coal)'!AA$2/10^9,0)</f>
        <v>1.660155661</v>
      </c>
      <c r="AC50" s="160">
        <f>IF($AF$18&gt;0,'Assumptions (Coal)'!$V$14*Model!$AF$18*'Assumptions (Coal)'!AB$2/10^9,0)</f>
        <v>1.685309098</v>
      </c>
      <c r="AD50" s="160">
        <f>IF($AF$18&gt;0,'Assumptions (Coal)'!$V$14*Model!$AF$18*'Assumptions (Coal)'!AC$2/10^9,0)</f>
        <v>1.709471091</v>
      </c>
      <c r="AE50" s="160">
        <f>IF($AF$18&gt;0,'Assumptions (Coal)'!$V$14*Model!$AF$18*'Assumptions (Coal)'!AD$2/10^9,0)</f>
        <v>1.734959797</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0.04443666628</v>
      </c>
      <c r="AB51" s="160">
        <f>IF($AG$18&gt;0,'Assumptions (Coal)'!$V$14*Model!$AG$18*'Assumptions (Coal)'!AA$2/10^9,0)</f>
        <v>0.04501496654</v>
      </c>
      <c r="AC51" s="160">
        <f>IF($AG$18&gt;0,'Assumptions (Coal)'!$V$14*Model!$AG$18*'Assumptions (Coal)'!AB$2/10^9,0)</f>
        <v>0.04569699965</v>
      </c>
      <c r="AD51" s="160">
        <f>IF($AG$18&gt;0,'Assumptions (Coal)'!$V$14*Model!$AG$18*'Assumptions (Coal)'!AC$2/10^9,0)</f>
        <v>0.04635214984</v>
      </c>
      <c r="AE51" s="160">
        <f>IF($AG$18&gt;0,'Assumptions (Coal)'!$V$14*Model!$AG$18*'Assumptions (Coal)'!AD$2/10^9,0)</f>
        <v>0.04704327372</v>
      </c>
      <c r="AF51" s="160">
        <f>IF($AG$18&gt;0,'Assumptions (Coal)'!$V$14*Model!$AG$18*'Assumptions (Coal)'!AE$2/10^9,0)</f>
        <v>0.04772482503</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1.508849896</v>
      </c>
      <c r="AD53" s="160">
        <f>IF($AI$18&gt;0,'Assumptions (Coal)'!$V$14*Model!$AI$18*'Assumptions (Coal)'!AC$2/10^9,0)</f>
        <v>1.530482023</v>
      </c>
      <c r="AE53" s="160">
        <f>IF($AI$18&gt;0,'Assumptions (Coal)'!$V$14*Model!$AI$18*'Assumptions (Coal)'!AD$2/10^9,0)</f>
        <v>1.55330195</v>
      </c>
      <c r="AF53" s="160">
        <f>IF($AI$18&gt;0,'Assumptions (Coal)'!$V$14*Model!$AI$18*'Assumptions (Coal)'!AE$2/10^9,0)</f>
        <v>1.575805804</v>
      </c>
      <c r="AG53" s="160">
        <f>IF($AI$18&gt;0,'Assumptions (Coal)'!$V$14*Model!$AI$18*'Assumptions (Coal)'!AF$2/10^9,0)</f>
        <v>1.597006199</v>
      </c>
      <c r="AH53" s="160">
        <f>IF($AI$18&gt;0,'Assumptions (Coal)'!$V$14*Model!$AI$18*'Assumptions (Coal)'!AG$2/10^9,0)</f>
        <v>1.619082578</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0.8041736619</v>
      </c>
      <c r="AE54" s="177">
        <f>IF($AJ$18&gt;0,'Assumptions (Coal)'!$V$14*Model!$AJ$18*'Assumptions (Coal)'!AD$2/10^9,0)</f>
        <v>0.8161641224</v>
      </c>
      <c r="AF54" s="177">
        <f>IF($AJ$18&gt;0,'Assumptions (Coal)'!$V$14*Model!$AJ$18*'Assumptions (Coal)'!AE$2/10^9,0)</f>
        <v>0.8279885062</v>
      </c>
      <c r="AG54" s="177">
        <f>IF($AJ$18&gt;0,'Assumptions (Coal)'!$V$14*Model!$AJ$18*'Assumptions (Coal)'!AF$2/10^9,0)</f>
        <v>0.8391280026</v>
      </c>
      <c r="AH54" s="177">
        <f>IF($AJ$18&gt;0,'Assumptions (Coal)'!$V$14*Model!$AJ$18*'Assumptions (Coal)'!AG$2/10^9,0)</f>
        <v>0.850727775</v>
      </c>
      <c r="AI54" s="177">
        <f>IF($AJ$18&gt;0,'Assumptions (Coal)'!$V$14*Model!$AJ$18*'Assumptions (Coal)'!AH$2/10^9,0)</f>
        <v>0.8619396502</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0.4722120862</v>
      </c>
      <c r="D81" s="177">
        <f>'Assumptions (Coal)'!$V$5*Model!D20</f>
        <v>0.1828078954</v>
      </c>
      <c r="E81" s="177">
        <f>'Assumptions (Coal)'!$V$5*Model!E20</f>
        <v>0.1856994546</v>
      </c>
      <c r="F81" s="177">
        <f>'Assumptions (Coal)'!$V$5*Model!F20</f>
        <v>0.2572861287</v>
      </c>
      <c r="G81" s="177">
        <f>'Assumptions (Coal)'!$V$5*Model!G20</f>
        <v>0.1399448334</v>
      </c>
      <c r="H81" s="177">
        <f>'Assumptions (Coal)'!$V$5*Model!H20</f>
        <v>0.4317072417</v>
      </c>
      <c r="I81" s="177">
        <f>'Assumptions (Coal)'!$V$5*Model!I20</f>
        <v>0.5955187096</v>
      </c>
      <c r="J81" s="177">
        <f>'Assumptions (Coal)'!$V$5*Model!J20</f>
        <v>0.6115161668</v>
      </c>
      <c r="K81" s="177">
        <f>'Assumptions (Coal)'!$V$5*Model!K20</f>
        <v>0.6234109425</v>
      </c>
      <c r="L81" s="177">
        <f>'Assumptions (Coal)'!$V$5*Model!L20</f>
        <v>0.5497530965</v>
      </c>
      <c r="M81" s="177">
        <f>'Assumptions (Coal)'!$V$5*Model!M20</f>
        <v>0.55615911</v>
      </c>
      <c r="N81" s="177">
        <f>'Assumptions (Coal)'!$V$5*Model!N20</f>
        <v>0.1642238154</v>
      </c>
      <c r="O81" s="177">
        <f>'Assumptions (Coal)'!$V$5*Model!O20</f>
        <v>0</v>
      </c>
      <c r="P81" s="177">
        <f>'Assumptions (Coal)'!$V$5*Model!P20</f>
        <v>0</v>
      </c>
      <c r="Q81" s="177">
        <f>'Assumptions (Coal)'!$V$5*Model!Q20</f>
        <v>0</v>
      </c>
      <c r="R81" s="177">
        <f>'Assumptions (Coal)'!$V$5*Model!R20</f>
        <v>3.945961399</v>
      </c>
      <c r="S81" s="177">
        <f>'Assumptions (Coal)'!$V$5*Model!S20</f>
        <v>4.743746086</v>
      </c>
      <c r="T81" s="177">
        <f>'Assumptions (Coal)'!$V$5*Model!T20</f>
        <v>5.911569503</v>
      </c>
      <c r="U81" s="177">
        <f>'Assumptions (Coal)'!$V$5*Model!U20</f>
        <v>6.415885667</v>
      </c>
      <c r="V81" s="177">
        <f>'Assumptions (Coal)'!$V$5*Model!V20</f>
        <v>7.398341038</v>
      </c>
      <c r="W81" s="177">
        <f>'Assumptions (Coal)'!$V$5*Model!W20</f>
        <v>10.27441772</v>
      </c>
      <c r="X81" s="177">
        <f>'Assumptions (Coal)'!$V$5*Model!X20</f>
        <v>5.032200893</v>
      </c>
      <c r="Y81" s="177">
        <f>'Assumptions (Coal)'!$V$5*Model!Y20</f>
        <v>4.037295388</v>
      </c>
      <c r="Z81" s="177">
        <f>'Assumptions (Coal)'!$V$5*Model!Z20</f>
        <v>3.221106389</v>
      </c>
      <c r="AA81" s="177">
        <f>'Assumptions (Coal)'!$V$5*Model!AA20</f>
        <v>2.784071395</v>
      </c>
      <c r="AB81" s="177">
        <f>'Assumptions (Coal)'!$V$5*Model!AB20</f>
        <v>1.626372621</v>
      </c>
      <c r="AC81" s="177">
        <f>'Assumptions (Coal)'!$V$5*Model!AC20</f>
        <v>1.470901018</v>
      </c>
      <c r="AD81" s="177">
        <f>'Assumptions (Coal)'!$V$5*Model!AD20</f>
        <v>1.63619157</v>
      </c>
      <c r="AE81" s="177">
        <f>'Assumptions (Coal)'!$V$5*Model!AE20</f>
        <v>1.660587657</v>
      </c>
      <c r="AF81" s="177">
        <f>'Assumptions (Coal)'!$V$5*Model!AF20</f>
        <v>0.9806076541</v>
      </c>
      <c r="AG81" s="177">
        <f>'Assumptions (Coal)'!$V$5*Model!AG20</f>
        <v>0.9744536805</v>
      </c>
      <c r="AH81" s="177">
        <f>'Assumptions (Coal)'!$V$5*Model!AH20</f>
        <v>0.9879241414</v>
      </c>
      <c r="AI81" s="177">
        <f>'Assumptions (Coal)'!$V$5*Model!AI20</f>
        <v>0.3447758601</v>
      </c>
      <c r="AJ81" s="177">
        <f>'Assumptions (Coal)'!$V$5*Model!AJ20</f>
        <v>0</v>
      </c>
      <c r="AK81" s="177">
        <f>'Assumptions (Coal)'!$V$5*Model!AK20</f>
        <v>0</v>
      </c>
      <c r="AL81" s="177">
        <f>'Assumptions (Coal)'!$V$5*Model!AL20</f>
        <v>0</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0.7083181293</v>
      </c>
      <c r="D82" s="176">
        <f>'Assumptions (Coal)'!$V$6*Model!D20</f>
        <v>0.2742118431</v>
      </c>
      <c r="E82" s="176">
        <f>'Assumptions (Coal)'!$V$6*Model!E20</f>
        <v>0.2785491819</v>
      </c>
      <c r="F82" s="176">
        <f>'Assumptions (Coal)'!$V$6*Model!F20</f>
        <v>0.385929193</v>
      </c>
      <c r="G82" s="176">
        <f>'Assumptions (Coal)'!$V$6*Model!G20</f>
        <v>0.2099172501</v>
      </c>
      <c r="H82" s="176">
        <f>'Assumptions (Coal)'!$V$6*Model!H20</f>
        <v>0.6475608626</v>
      </c>
      <c r="I82" s="176">
        <f>'Assumptions (Coal)'!$V$6*Model!I20</f>
        <v>0.8932780644</v>
      </c>
      <c r="J82" s="176">
        <f>'Assumptions (Coal)'!$V$6*Model!J20</f>
        <v>0.9172742502</v>
      </c>
      <c r="K82" s="176">
        <f>'Assumptions (Coal)'!$V$6*Model!K20</f>
        <v>0.9351164138</v>
      </c>
      <c r="L82" s="176">
        <f>'Assumptions (Coal)'!$V$6*Model!L20</f>
        <v>0.8246296448</v>
      </c>
      <c r="M82" s="176">
        <f>'Assumptions (Coal)'!$V$6*Model!M20</f>
        <v>0.8342386649</v>
      </c>
      <c r="N82" s="176">
        <f>'Assumptions (Coal)'!$V$6*Model!N20</f>
        <v>0.2463357231</v>
      </c>
      <c r="O82" s="176">
        <f>'Assumptions (Coal)'!$V$6*Model!O20</f>
        <v>0</v>
      </c>
      <c r="P82" s="176">
        <f>'Assumptions (Coal)'!$V$6*Model!P20</f>
        <v>0</v>
      </c>
      <c r="Q82" s="176">
        <f>'Assumptions (Coal)'!$V$6*Model!Q20</f>
        <v>0</v>
      </c>
      <c r="R82" s="176">
        <f>'Assumptions (Coal)'!$V$6*Model!R20</f>
        <v>5.918942098</v>
      </c>
      <c r="S82" s="176">
        <f>'Assumptions (Coal)'!$V$6*Model!S20</f>
        <v>7.11561913</v>
      </c>
      <c r="T82" s="176">
        <f>'Assumptions (Coal)'!$V$6*Model!T20</f>
        <v>8.867354255</v>
      </c>
      <c r="U82" s="176">
        <f>'Assumptions (Coal)'!$V$6*Model!U20</f>
        <v>9.6238285</v>
      </c>
      <c r="V82" s="176">
        <f>'Assumptions (Coal)'!$V$6*Model!V20</f>
        <v>11.09751156</v>
      </c>
      <c r="W82" s="176">
        <f>'Assumptions (Coal)'!$V$6*Model!W20</f>
        <v>15.41162657</v>
      </c>
      <c r="X82" s="176">
        <f>'Assumptions (Coal)'!$V$6*Model!X20</f>
        <v>7.54830134</v>
      </c>
      <c r="Y82" s="176">
        <f>'Assumptions (Coal)'!$V$6*Model!Y20</f>
        <v>6.055943082</v>
      </c>
      <c r="Z82" s="176">
        <f>'Assumptions (Coal)'!$V$6*Model!Z20</f>
        <v>4.831659583</v>
      </c>
      <c r="AA82" s="176">
        <f>'Assumptions (Coal)'!$V$6*Model!AA20</f>
        <v>4.176107092</v>
      </c>
      <c r="AB82" s="176">
        <f>'Assumptions (Coal)'!$V$6*Model!AB20</f>
        <v>2.439558931</v>
      </c>
      <c r="AC82" s="176">
        <f>'Assumptions (Coal)'!$V$6*Model!AC20</f>
        <v>2.206351527</v>
      </c>
      <c r="AD82" s="176">
        <f>'Assumptions (Coal)'!$V$6*Model!AD20</f>
        <v>2.454287356</v>
      </c>
      <c r="AE82" s="176">
        <f>'Assumptions (Coal)'!$V$6*Model!AE20</f>
        <v>2.490881486</v>
      </c>
      <c r="AF82" s="176">
        <f>'Assumptions (Coal)'!$V$6*Model!AF20</f>
        <v>1.470911481</v>
      </c>
      <c r="AG82" s="176">
        <f>'Assumptions (Coal)'!$V$6*Model!AG20</f>
        <v>1.461680521</v>
      </c>
      <c r="AH82" s="176">
        <f>'Assumptions (Coal)'!$V$6*Model!AH20</f>
        <v>1.481886212</v>
      </c>
      <c r="AI82" s="176">
        <f>'Assumptions (Coal)'!$V$6*Model!AI20</f>
        <v>0.5171637901</v>
      </c>
      <c r="AJ82" s="176">
        <f>'Assumptions (Coal)'!$V$6*Model!AJ20</f>
        <v>0</v>
      </c>
      <c r="AK82" s="176">
        <f>'Assumptions (Coal)'!$V$6*Model!AK20</f>
        <v>0</v>
      </c>
      <c r="AL82" s="176">
        <f>'Assumptions (Coal)'!$V$6*Model!AL20</f>
        <v>0</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-0.03337670659</v>
      </c>
      <c r="H83" s="177">
        <f t="array" ref="H83">SUM(IF(ISERROR(H84:H135),"",H84:H135))</f>
        <v>-0.05396203503</v>
      </c>
      <c r="I83" s="177">
        <f t="array" ref="I83">SUM(IF(ISERROR(I84:I135),"",I84:I135))</f>
        <v>-0.0565252317</v>
      </c>
      <c r="J83" s="177">
        <f t="array" ref="J83">SUM(IF(ISERROR(J84:J135),"",J84:J135))</f>
        <v>-0.0592101802</v>
      </c>
      <c r="K83" s="177">
        <f t="array" ref="K83">SUM(IF(ISERROR(K84:K135),"",K84:K135))</f>
        <v>-0.06202266376</v>
      </c>
      <c r="L83" s="177">
        <f t="array" ref="L83">SUM(IF(ISERROR(L84:L135),"",L84:L135))</f>
        <v>-0.08568688717</v>
      </c>
      <c r="M83" s="177">
        <f t="array" ref="M83">SUM(IF(ISERROR(M84:M135),"",M84:M135))</f>
        <v>-0.08975701431</v>
      </c>
      <c r="N83" s="177">
        <f t="array" ref="N83">SUM(IF(ISERROR(N84:N135),"",N84:N135))</f>
        <v>-0.2018831236</v>
      </c>
      <c r="O83" s="177">
        <f t="array" ref="O83">SUM(IF(ISERROR(O84:O135),"",O84:O135))</f>
        <v>-0.2562122023</v>
      </c>
      <c r="P83" s="177">
        <f t="array" ref="P83">SUM(IF(ISERROR(P84:P135),"",P84:P135))</f>
        <v>-0.2683822819</v>
      </c>
      <c r="Q83" s="177">
        <f t="array" ref="Q83">SUM(IF(ISERROR(Q84:Q135),"",Q84:Q135))</f>
        <v>-0.2811304403</v>
      </c>
      <c r="R83" s="177">
        <f t="array" ref="R83">SUM(IF(ISERROR(R84:R135),"",R84:R135))</f>
        <v>-0.2944841362</v>
      </c>
      <c r="S83" s="177">
        <f t="array" ref="S83">SUM(IF(ISERROR(S84:S135),"",S84:S135))</f>
        <v>-0.3084721327</v>
      </c>
      <c r="T83" s="177">
        <f t="array" ref="T83">SUM(IF(ISERROR(T84:T135),"",T84:T135))</f>
        <v>-0.323124559</v>
      </c>
      <c r="U83" s="177">
        <f t="array" ref="U83">SUM(IF(ISERROR(U84:U135),"",U84:U135))</f>
        <v>-0.3384729756</v>
      </c>
      <c r="V83" s="177">
        <f t="array" ref="V83">SUM(IF(ISERROR(V84:V135),"",V84:V135))</f>
        <v>-0.2875999217</v>
      </c>
      <c r="W83" s="177">
        <f t="array" ref="W83">SUM(IF(ISERROR(W84:W135),"",W84:W135))</f>
        <v>-0.2631488437</v>
      </c>
      <c r="X83" s="177">
        <f t="array" ref="X83">SUM(IF(ISERROR(X84:X135),"",X84:X135))</f>
        <v>-1.497639981</v>
      </c>
      <c r="Y83" s="177">
        <f t="array" ref="Y83">SUM(IF(ISERROR(Y84:Y135),"",Y84:Y135))</f>
        <v>-1.815319429</v>
      </c>
      <c r="Z83" s="177">
        <f t="array" ref="Z83">SUM(IF(ISERROR(Z84:Z135),"",Z84:Z135))</f>
        <v>-2.267227047</v>
      </c>
      <c r="AA83" s="177">
        <f t="array" ref="AA83">SUM(IF(ISERROR(AA84:AA135),"",AA84:AA135))</f>
        <v>-2.459500713</v>
      </c>
      <c r="AB83" s="177">
        <f t="array" ref="AB83">SUM(IF(ISERROR(AB84:AB135),"",AB84:AB135))</f>
        <v>-2.886651734</v>
      </c>
      <c r="AC83" s="177">
        <f t="array" ref="AC83">SUM(IF(ISERROR(AC84:AC135),"",AC84:AC135))</f>
        <v>-3.018329606</v>
      </c>
      <c r="AD83" s="177">
        <f t="array" ref="AD83">SUM(IF(ISERROR(AD84:AD135),"",AD84:AD135))</f>
        <v>-3.119759744</v>
      </c>
      <c r="AE83" s="177">
        <f t="array" ref="AE83">SUM(IF(ISERROR(AE84:AE135),"",AE84:AE135))</f>
        <v>-3.267948331</v>
      </c>
      <c r="AF83" s="177">
        <f t="array" ref="AF83">SUM(IF(ISERROR(AF84:AF135),"",AF84:AF135))</f>
        <v>-3.612861244</v>
      </c>
      <c r="AG83" s="177">
        <f t="array" ref="AG83">SUM(IF(ISERROR(AG84:AG135),"",AG84:AG135))</f>
        <v>-3.789690445</v>
      </c>
      <c r="AH83" s="177">
        <f t="array" ref="AH83">SUM(IF(ISERROR(AH84:AH135),"",AH84:AH135))</f>
        <v>-3.969700742</v>
      </c>
      <c r="AI83" s="177">
        <f t="array" ref="AI83">SUM(IF(ISERROR(AI84:AI135),"",AI84:AI135))</f>
        <v>-4.335520758</v>
      </c>
      <c r="AJ83" s="177">
        <f t="array" ref="AJ83">SUM(IF(ISERROR(AJ84:AJ135),"",AJ84:AJ135))</f>
        <v>-4.635902562</v>
      </c>
      <c r="AK83" s="177">
        <f t="array" ref="AK83">SUM(IF(ISERROR(AK84:AK135),"",AK84:AK135))</f>
        <v>-4.856107934</v>
      </c>
      <c r="AL83" s="177">
        <f t="array" ref="AL83">SUM(IF(ISERROR(AL84:AL135),"",AL84:AL135))</f>
        <v>-5.086773061</v>
      </c>
      <c r="AM83" s="177">
        <f t="array" ref="AM83">SUM(IF(ISERROR(AM84:AM135),"",AM84:AM135))</f>
        <v>-2.877195146</v>
      </c>
      <c r="AN83" s="177">
        <f t="array" ref="AN83">SUM(IF(ISERROR(AN84:AN135),"",AN84:AN135))</f>
        <v>-2.51932286</v>
      </c>
      <c r="AO83" s="177">
        <f t="array" ref="AO83">SUM(IF(ISERROR(AO84:AO135),"",AO84:AO135))</f>
        <v>-1.905471273</v>
      </c>
      <c r="AP83" s="177">
        <f t="array" ref="AP83">SUM(IF(ISERROR(AP84:AP135),"",AP84:AP135))</f>
        <v>-1.742958189</v>
      </c>
      <c r="AQ83" s="177">
        <f t="array" ref="AQ83">SUM(IF(ISERROR(AQ84:AQ135),"",AQ84:AQ135))</f>
        <v>-1.203266597</v>
      </c>
      <c r="AR83" s="177">
        <f t="array" ref="AR83">SUM(IF(ISERROR(AR84:AR135),"",AR84:AR135))</f>
        <v>-0.8373277382</v>
      </c>
      <c r="AS83" s="177">
        <f t="array" ref="AS83">SUM(IF(ISERROR(AS84:AS135),"",AS84:AS135))</f>
        <v>-0.7812125979</v>
      </c>
      <c r="AT83" s="177">
        <f t="array" ref="AT83">SUM(IF(ISERROR(AT84:AT135),"",AT84:AT135))</f>
        <v>-0.8183201963</v>
      </c>
      <c r="AU83" s="177">
        <f t="array" ref="AU83">SUM(IF(ISERROR(AU84:AU135),"",AU84:AU135))</f>
        <v>-0.4766994795</v>
      </c>
      <c r="AV83" s="177">
        <f t="array" ref="AV83">SUM(IF(ISERROR(AV84:AV135),"",AV84:AV135))</f>
        <v>-0.488875304</v>
      </c>
      <c r="AW83" s="177">
        <f t="array" ref="AW83">SUM(IF(ISERROR(AW84:AW135),"",AW84:AW135))</f>
        <v>-0.512096881</v>
      </c>
      <c r="AX83" s="177">
        <f t="array" ref="AX83">SUM(IF(ISERROR(AX84:AX135),"",AX84:AX135))</f>
        <v>-0.1808562105</v>
      </c>
      <c r="AY83" s="177">
        <f t="array" ref="AY83">SUM(IF(ISERROR(AY84:AY135),"",AY84:AY135))</f>
        <v>0</v>
      </c>
      <c r="AZ83" s="177">
        <f t="array" ref="AZ83">SUM(IF(ISERROR(AZ84:AZ135),"",AZ84:AZ135))</f>
        <v>0</v>
      </c>
      <c r="BA83" s="177">
        <f t="array" ref="BA83">SUM(IF(ISERROR(BA84:BA135),"",BA84:BA135))</f>
        <v>0</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-0.03337670659</v>
      </c>
      <c r="H88" s="160">
        <f>IF($G$18&gt;0,PPMT('Assumptions (Coal)'!$V$7,Model!X$1,'Assumptions (Coal)'!$V$10,'Assumptions (Coal)'!$V$5*Model!$G$18*AVERAGE('Assumptions (Coal)'!$B$2:$E$2)/10^9),0)</f>
        <v>-0.03496210016</v>
      </c>
      <c r="I88" s="160">
        <f>IF($G$18&gt;0,PPMT('Assumptions (Coal)'!$V$7,Model!Y$1,'Assumptions (Coal)'!$V$10,'Assumptions (Coal)'!$V$5*Model!$G$18*AVERAGE('Assumptions (Coal)'!$B$2:$E$2)/10^9),0)</f>
        <v>-0.03662279991</v>
      </c>
      <c r="J88" s="160">
        <f>IF($G$18&gt;0,PPMT('Assumptions (Coal)'!$V$7,Model!Z$1,'Assumptions (Coal)'!$V$10,'Assumptions (Coal)'!$V$5*Model!$G$18*AVERAGE('Assumptions (Coal)'!$B$2:$E$2)/10^9),0)</f>
        <v>-0.03836238291</v>
      </c>
      <c r="K88" s="160">
        <f>IF($G$18&gt;0,PPMT('Assumptions (Coal)'!$V$7,Model!AA$1,'Assumptions (Coal)'!$V$10,'Assumptions (Coal)'!$V$5*Model!$G$18*AVERAGE('Assumptions (Coal)'!$B$2:$E$2)/10^9),0)</f>
        <v>-0.0401845961</v>
      </c>
      <c r="L88" s="160">
        <f>IF($G$18&gt;0,PPMT('Assumptions (Coal)'!$V$7,Model!AB$1,'Assumptions (Coal)'!$V$10,'Assumptions (Coal)'!$V$5*Model!$G$18*AVERAGE('Assumptions (Coal)'!$B$2:$E$2)/10^9),0)</f>
        <v>-0.04209336441</v>
      </c>
      <c r="M88" s="160">
        <f>IF($G$18&gt;0,PPMT('Assumptions (Coal)'!$V$7,Model!AC$1,'Assumptions (Coal)'!$V$10,'Assumptions (Coal)'!$V$5*Model!$G$18*AVERAGE('Assumptions (Coal)'!$B$2:$E$2)/10^9),0)</f>
        <v>-0.04409279922</v>
      </c>
      <c r="N88" s="177">
        <f>IF($G$18&gt;0,PPMT('Assumptions (Coal)'!$V$7,Model!AD$1,'Assumptions (Coal)'!$V$10,'Assumptions (Coal)'!$V$5*Model!$G$18*AVERAGE('Assumptions (Coal)'!$B$2:$E$2)/10^9),0)</f>
        <v>-0.04618720719</v>
      </c>
      <c r="O88" s="160">
        <f>IF($G$18&gt;0,PPMT('Assumptions (Coal)'!$V$7,Model!AE$1,'Assumptions (Coal)'!$V$10,'Assumptions (Coal)'!$V$5*Model!$G$18*AVERAGE('Assumptions (Coal)'!$B$2:$E$2)/10^9),0)</f>
        <v>-0.04838109953</v>
      </c>
      <c r="P88" s="160">
        <f>IF($G$18&gt;0,PPMT('Assumptions (Coal)'!$V$7,Model!AF$1,'Assumptions (Coal)'!$V$10,'Assumptions (Coal)'!$V$5*Model!$G$18*AVERAGE('Assumptions (Coal)'!$B$2:$E$2)/10^9),0)</f>
        <v>-0.05067920176</v>
      </c>
      <c r="Q88" s="160">
        <f>IF($G$18&gt;0,PPMT('Assumptions (Coal)'!$V$7,Model!AG$1,'Assumptions (Coal)'!$V$10,'Assumptions (Coal)'!$V$5*Model!$G$18*AVERAGE('Assumptions (Coal)'!$B$2:$E$2)/10^9),0)</f>
        <v>-0.05308646384</v>
      </c>
      <c r="R88" s="160">
        <f>IF($G$18&gt;0,PPMT('Assumptions (Coal)'!$V$7,Model!AH$1,'Assumptions (Coal)'!$V$10,'Assumptions (Coal)'!$V$5*Model!$G$18*AVERAGE('Assumptions (Coal)'!$B$2:$E$2)/10^9),0)</f>
        <v>-0.05560807087</v>
      </c>
      <c r="S88" s="160">
        <f>IF($G$18&gt;0,PPMT('Assumptions (Coal)'!$V$7,Model!AI$1,'Assumptions (Coal)'!$V$10,'Assumptions (Coal)'!$V$5*Model!$G$18*AVERAGE('Assumptions (Coal)'!$B$2:$E$2)/10^9),0)</f>
        <v>-0.05824945424</v>
      </c>
      <c r="T88" s="160">
        <f>IF($G$18&gt;0,PPMT('Assumptions (Coal)'!$V$7,Model!AJ$1,'Assumptions (Coal)'!$V$10,'Assumptions (Coal)'!$V$5*Model!$G$18*AVERAGE('Assumptions (Coal)'!$B$2:$E$2)/10^9),0)</f>
        <v>-0.06101630331</v>
      </c>
      <c r="U88" s="160">
        <f>IF($G$18&gt;0,PPMT('Assumptions (Coal)'!$V$7,Model!AK$1,'Assumptions (Coal)'!$V$10,'Assumptions (Coal)'!$V$5*Model!$G$18*AVERAGE('Assumptions (Coal)'!$B$2:$E$2)/10^9),0)</f>
        <v>-0.06391457772</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-0.01899993487</v>
      </c>
      <c r="I89" s="160">
        <f>IF($H$18&gt;0,PPMT('Assumptions (Coal)'!$V$7,Model!X$1,'Assumptions (Coal)'!$V$10,'Assumptions (Coal)'!$V$5*Model!$H$18*AVERAGE('Assumptions (Coal)'!$B$2:$F$2)/10^9),0)</f>
        <v>-0.01990243178</v>
      </c>
      <c r="J89" s="160">
        <f>IF($H$18&gt;0,PPMT('Assumptions (Coal)'!$V$7,Model!Y$1,'Assumptions (Coal)'!$V$10,'Assumptions (Coal)'!$V$5*Model!$H$18*AVERAGE('Assumptions (Coal)'!$B$2:$F$2)/10^9),0)</f>
        <v>-0.02084779729</v>
      </c>
      <c r="K89" s="160">
        <f>IF($H$18&gt;0,PPMT('Assumptions (Coal)'!$V$7,Model!Z$1,'Assumptions (Coal)'!$V$10,'Assumptions (Coal)'!$V$5*Model!$H$18*AVERAGE('Assumptions (Coal)'!$B$2:$F$2)/10^9),0)</f>
        <v>-0.02183806766</v>
      </c>
      <c r="L89" s="160">
        <f>IF($H$18&gt;0,PPMT('Assumptions (Coal)'!$V$7,Model!AA$1,'Assumptions (Coal)'!$V$10,'Assumptions (Coal)'!$V$5*Model!$H$18*AVERAGE('Assumptions (Coal)'!$B$2:$F$2)/10^9),0)</f>
        <v>-0.02287537588</v>
      </c>
      <c r="M89" s="160">
        <f>IF($H$18&gt;0,PPMT('Assumptions (Coal)'!$V$7,Model!AB$1,'Assumptions (Coal)'!$V$10,'Assumptions (Coal)'!$V$5*Model!$H$18*AVERAGE('Assumptions (Coal)'!$B$2:$F$2)/10^9),0)</f>
        <v>-0.02396195623</v>
      </c>
      <c r="N89" s="177">
        <f>IF($H$18&gt;0,PPMT('Assumptions (Coal)'!$V$7,Model!AC$1,'Assumptions (Coal)'!$V$10,'Assumptions (Coal)'!$V$5*Model!$H$18*AVERAGE('Assumptions (Coal)'!$B$2:$F$2)/10^9),0)</f>
        <v>-0.02510014915</v>
      </c>
      <c r="O89" s="160">
        <f>IF($H$18&gt;0,PPMT('Assumptions (Coal)'!$V$7,Model!AD$1,'Assumptions (Coal)'!$V$10,'Assumptions (Coal)'!$V$5*Model!$H$18*AVERAGE('Assumptions (Coal)'!$B$2:$F$2)/10^9),0)</f>
        <v>-0.02629240624</v>
      </c>
      <c r="P89" s="160">
        <f>IF($H$18&gt;0,PPMT('Assumptions (Coal)'!$V$7,Model!AE$1,'Assumptions (Coal)'!$V$10,'Assumptions (Coal)'!$V$5*Model!$H$18*AVERAGE('Assumptions (Coal)'!$B$2:$F$2)/10^9),0)</f>
        <v>-0.02754129553</v>
      </c>
      <c r="Q89" s="160">
        <f>IF($H$18&gt;0,PPMT('Assumptions (Coal)'!$V$7,Model!AF$1,'Assumptions (Coal)'!$V$10,'Assumptions (Coal)'!$V$5*Model!$H$18*AVERAGE('Assumptions (Coal)'!$B$2:$F$2)/10^9),0)</f>
        <v>-0.02884950707</v>
      </c>
      <c r="R89" s="160">
        <f>IF($H$18&gt;0,PPMT('Assumptions (Coal)'!$V$7,Model!AG$1,'Assumptions (Coal)'!$V$10,'Assumptions (Coal)'!$V$5*Model!$H$18*AVERAGE('Assumptions (Coal)'!$B$2:$F$2)/10^9),0)</f>
        <v>-0.03021985865</v>
      </c>
      <c r="S89" s="160">
        <f>IF($H$18&gt;0,PPMT('Assumptions (Coal)'!$V$7,Model!AH$1,'Assumptions (Coal)'!$V$10,'Assumptions (Coal)'!$V$5*Model!$H$18*AVERAGE('Assumptions (Coal)'!$B$2:$F$2)/10^9),0)</f>
        <v>-0.03165530194</v>
      </c>
      <c r="T89" s="160">
        <f>IF($H$18&gt;0,PPMT('Assumptions (Coal)'!$V$7,Model!AI$1,'Assumptions (Coal)'!$V$10,'Assumptions (Coal)'!$V$5*Model!$H$18*AVERAGE('Assumptions (Coal)'!$B$2:$F$2)/10^9),0)</f>
        <v>-0.03315892878</v>
      </c>
      <c r="U89" s="160">
        <f>IF($H$18&gt;0,PPMT('Assumptions (Coal)'!$V$7,Model!AJ$1,'Assumptions (Coal)'!$V$10,'Assumptions (Coal)'!$V$5*Model!$H$18*AVERAGE('Assumptions (Coal)'!$B$2:$F$2)/10^9),0)</f>
        <v>-0.0347339779</v>
      </c>
      <c r="V89" s="160">
        <f>IF($H$18&gt;0,PPMT('Assumptions (Coal)'!$V$7,Model!AK$1,'Assumptions (Coal)'!$V$10,'Assumptions (Coal)'!$V$5*Model!$H$18*AVERAGE('Assumptions (Coal)'!$B$2:$F$2)/10^9),0)</f>
        <v>-0.03638384185</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-0.02071814688</v>
      </c>
      <c r="M93" s="160">
        <f>IF($L$18&gt;0,PPMT('Assumptions (Coal)'!$V$7,Model!X$1,'Assumptions (Coal)'!$V$10,'Assumptions (Coal)'!$V$5*Model!$L$18*AVERAGE('Assumptions (Coal)'!$E$2:$J$2)/10^9),0)</f>
        <v>-0.02170225886</v>
      </c>
      <c r="N93" s="177">
        <f>IF($L$18&gt;0,PPMT('Assumptions (Coal)'!$V$7,Model!Y$1,'Assumptions (Coal)'!$V$10,'Assumptions (Coal)'!$V$5*Model!$L$18*AVERAGE('Assumptions (Coal)'!$E$2:$J$2)/10^9),0)</f>
        <v>-0.02273311615</v>
      </c>
      <c r="O93" s="160">
        <f>IF($L$18&gt;0,PPMT('Assumptions (Coal)'!$V$7,Model!Z$1,'Assumptions (Coal)'!$V$10,'Assumptions (Coal)'!$V$5*Model!$L$18*AVERAGE('Assumptions (Coal)'!$E$2:$J$2)/10^9),0)</f>
        <v>-0.02381293917</v>
      </c>
      <c r="P93" s="160">
        <f>IF($L$18&gt;0,PPMT('Assumptions (Coal)'!$V$7,Model!AA$1,'Assumptions (Coal)'!$V$10,'Assumptions (Coal)'!$V$5*Model!$L$18*AVERAGE('Assumptions (Coal)'!$E$2:$J$2)/10^9),0)</f>
        <v>-0.02494405378</v>
      </c>
      <c r="Q93" s="160">
        <f>IF($L$18&gt;0,PPMT('Assumptions (Coal)'!$V$7,Model!AB$1,'Assumptions (Coal)'!$V$10,'Assumptions (Coal)'!$V$5*Model!$L$18*AVERAGE('Assumptions (Coal)'!$E$2:$J$2)/10^9),0)</f>
        <v>-0.02612889634</v>
      </c>
      <c r="R93" s="160">
        <f>IF($L$18&gt;0,PPMT('Assumptions (Coal)'!$V$7,Model!AC$1,'Assumptions (Coal)'!$V$10,'Assumptions (Coal)'!$V$5*Model!$L$18*AVERAGE('Assumptions (Coal)'!$E$2:$J$2)/10^9),0)</f>
        <v>-0.02737001891</v>
      </c>
      <c r="S93" s="160">
        <f>IF($L$18&gt;0,PPMT('Assumptions (Coal)'!$V$7,Model!AD$1,'Assumptions (Coal)'!$V$10,'Assumptions (Coal)'!$V$5*Model!$L$18*AVERAGE('Assumptions (Coal)'!$E$2:$J$2)/10^9),0)</f>
        <v>-0.02867009481</v>
      </c>
      <c r="T93" s="160">
        <f>IF($L$18&gt;0,PPMT('Assumptions (Coal)'!$V$7,Model!AE$1,'Assumptions (Coal)'!$V$10,'Assumptions (Coal)'!$V$5*Model!$L$18*AVERAGE('Assumptions (Coal)'!$E$2:$J$2)/10^9),0)</f>
        <v>-0.03003192432</v>
      </c>
      <c r="U93" s="160">
        <f>IF($L$18&gt;0,PPMT('Assumptions (Coal)'!$V$7,Model!AF$1,'Assumptions (Coal)'!$V$10,'Assumptions (Coal)'!$V$5*Model!$L$18*AVERAGE('Assumptions (Coal)'!$E$2:$J$2)/10^9),0)</f>
        <v>-0.03145844072</v>
      </c>
      <c r="V93" s="160">
        <f>IF($L$18&gt;0,PPMT('Assumptions (Coal)'!$V$7,Model!AG$1,'Assumptions (Coal)'!$V$10,'Assumptions (Coal)'!$V$5*Model!$L$18*AVERAGE('Assumptions (Coal)'!$E$2:$J$2)/10^9),0)</f>
        <v>-0.03295271665</v>
      </c>
      <c r="W93" s="160">
        <f>IF($L$18&gt;0,PPMT('Assumptions (Coal)'!$V$7,Model!AH$1,'Assumptions (Coal)'!$V$10,'Assumptions (Coal)'!$V$5*Model!$L$18*AVERAGE('Assumptions (Coal)'!$E$2:$J$2)/10^9),0)</f>
        <v>-0.0345179707</v>
      </c>
      <c r="X93" s="160">
        <f>IF($L$18&gt;0,PPMT('Assumptions (Coal)'!$V$7,Model!AI$1,'Assumptions (Coal)'!$V$10,'Assumptions (Coal)'!$V$5*Model!$L$18*AVERAGE('Assumptions (Coal)'!$E$2:$J$2)/10^9),0)</f>
        <v>-0.0361575743</v>
      </c>
      <c r="Y93" s="160">
        <f>IF($L$18&gt;0,PPMT('Assumptions (Coal)'!$V$7,Model!AJ$1,'Assumptions (Coal)'!$V$10,'Assumptions (Coal)'!$V$5*Model!$L$18*AVERAGE('Assumptions (Coal)'!$E$2:$J$2)/10^9),0)</f>
        <v>-0.03787505908</v>
      </c>
      <c r="Z93" s="160">
        <f>IF($L$18&gt;0,PPMT('Assumptions (Coal)'!$V$7,Model!AK$1,'Assumptions (Coal)'!$V$10,'Assumptions (Coal)'!$V$5*Model!$L$18*AVERAGE('Assumptions (Coal)'!$E$2:$J$2)/10^9),0)</f>
        <v>-0.03967412439</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-0.1078626512</v>
      </c>
      <c r="O95" s="160">
        <f>IF($N$18&gt;0,PPMT('Assumptions (Coal)'!$V$7,Model!X$1,'Assumptions (Coal)'!$V$10,'Assumptions (Coal)'!$V$5*Model!$N$18*AVERAGE('Assumptions (Coal)'!$G$2:$L$2)/10^9),0)</f>
        <v>-0.1129861271</v>
      </c>
      <c r="P95" s="160">
        <f>IF($N$18&gt;0,PPMT('Assumptions (Coal)'!$V$7,Model!Y$1,'Assumptions (Coal)'!$V$10,'Assumptions (Coal)'!$V$5*Model!$N$18*AVERAGE('Assumptions (Coal)'!$G$2:$L$2)/10^9),0)</f>
        <v>-0.1183529681</v>
      </c>
      <c r="Q95" s="160">
        <f>IF($N$18&gt;0,PPMT('Assumptions (Coal)'!$V$7,Model!Z$1,'Assumptions (Coal)'!$V$10,'Assumptions (Coal)'!$V$5*Model!$N$18*AVERAGE('Assumptions (Coal)'!$G$2:$L$2)/10^9),0)</f>
        <v>-0.1239747341</v>
      </c>
      <c r="R95" s="160">
        <f>IF($N$18&gt;0,PPMT('Assumptions (Coal)'!$V$7,Model!AA$1,'Assumptions (Coal)'!$V$10,'Assumptions (Coal)'!$V$5*Model!$N$18*AVERAGE('Assumptions (Coal)'!$G$2:$L$2)/10^9),0)</f>
        <v>-0.129863534</v>
      </c>
      <c r="S95" s="160">
        <f>IF($N$18&gt;0,PPMT('Assumptions (Coal)'!$V$7,Model!AB$1,'Assumptions (Coal)'!$V$10,'Assumptions (Coal)'!$V$5*Model!$N$18*AVERAGE('Assumptions (Coal)'!$G$2:$L$2)/10^9),0)</f>
        <v>-0.1360320518</v>
      </c>
      <c r="T95" s="160">
        <f>IF($N$18&gt;0,PPMT('Assumptions (Coal)'!$V$7,Model!AC$1,'Assumptions (Coal)'!$V$10,'Assumptions (Coal)'!$V$5*Model!$N$18*AVERAGE('Assumptions (Coal)'!$G$2:$L$2)/10^9),0)</f>
        <v>-0.1424935743</v>
      </c>
      <c r="U95" s="160">
        <f>IF($N$18&gt;0,PPMT('Assumptions (Coal)'!$V$7,Model!AD$1,'Assumptions (Coal)'!$V$10,'Assumptions (Coal)'!$V$5*Model!$N$18*AVERAGE('Assumptions (Coal)'!$G$2:$L$2)/10^9),0)</f>
        <v>-0.1492620191</v>
      </c>
      <c r="V95" s="160">
        <f>IF($N$18&gt;0,PPMT('Assumptions (Coal)'!$V$7,Model!AE$1,'Assumptions (Coal)'!$V$10,'Assumptions (Coal)'!$V$5*Model!$N$18*AVERAGE('Assumptions (Coal)'!$G$2:$L$2)/10^9),0)</f>
        <v>-0.156351965</v>
      </c>
      <c r="W95" s="160">
        <f>IF($N$18&gt;0,PPMT('Assumptions (Coal)'!$V$7,Model!AF$1,'Assumptions (Coal)'!$V$10,'Assumptions (Coal)'!$V$5*Model!$N$18*AVERAGE('Assumptions (Coal)'!$G$2:$L$2)/10^9),0)</f>
        <v>-0.1637786833</v>
      </c>
      <c r="X95" s="160">
        <f>IF($N$18&gt;0,PPMT('Assumptions (Coal)'!$V$7,Model!AG$1,'Assumptions (Coal)'!$V$10,'Assumptions (Coal)'!$V$5*Model!$N$18*AVERAGE('Assumptions (Coal)'!$G$2:$L$2)/10^9),0)</f>
        <v>-0.1715581708</v>
      </c>
      <c r="Y95" s="160">
        <f>IF($N$18&gt;0,PPMT('Assumptions (Coal)'!$V$7,Model!AH$1,'Assumptions (Coal)'!$V$10,'Assumptions (Coal)'!$V$5*Model!$N$18*AVERAGE('Assumptions (Coal)'!$G$2:$L$2)/10^9),0)</f>
        <v>-0.1797071839</v>
      </c>
      <c r="Z95" s="160">
        <f>IF($N$18&gt;0,PPMT('Assumptions (Coal)'!$V$7,Model!AI$1,'Assumptions (Coal)'!$V$10,'Assumptions (Coal)'!$V$5*Model!$N$18*AVERAGE('Assumptions (Coal)'!$G$2:$L$2)/10^9),0)</f>
        <v>-0.1882432751</v>
      </c>
      <c r="AA95" s="160">
        <f>IF($N$18&gt;0,PPMT('Assumptions (Coal)'!$V$7,Model!AJ$1,'Assumptions (Coal)'!$V$10,'Assumptions (Coal)'!$V$5*Model!$N$18*AVERAGE('Assumptions (Coal)'!$G$2:$L$2)/10^9),0)</f>
        <v>-0.1971848307</v>
      </c>
      <c r="AB95" s="160">
        <f>IF($N$18&gt;0,PPMT('Assumptions (Coal)'!$V$7,Model!AK$1,'Assumptions (Coal)'!$V$10,'Assumptions (Coal)'!$V$5*Model!$N$18*AVERAGE('Assumptions (Coal)'!$G$2:$L$2)/10^9),0)</f>
        <v>-0.2065511102</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-0.0447396303</v>
      </c>
      <c r="P96" s="160">
        <f>IF($O$18&gt;0,PPMT('Assumptions (Coal)'!$V$7,Model!X$1,'Assumptions (Coal)'!$V$10,'Assumptions (Coal)'!$V$5*Model!$O$18*AVERAGE('Assumptions (Coal)'!$H$2:$M$2)/10^9),0)</f>
        <v>-0.04686476274</v>
      </c>
      <c r="Q96" s="160">
        <f>IF($O$18&gt;0,PPMT('Assumptions (Coal)'!$V$7,Model!Y$1,'Assumptions (Coal)'!$V$10,'Assumptions (Coal)'!$V$5*Model!$O$18*AVERAGE('Assumptions (Coal)'!$H$2:$M$2)/10^9),0)</f>
        <v>-0.04909083897</v>
      </c>
      <c r="R96" s="160">
        <f>IF($O$18&gt;0,PPMT('Assumptions (Coal)'!$V$7,Model!Z$1,'Assumptions (Coal)'!$V$10,'Assumptions (Coal)'!$V$5*Model!$O$18*AVERAGE('Assumptions (Coal)'!$H$2:$M$2)/10^9),0)</f>
        <v>-0.05142265382</v>
      </c>
      <c r="S96" s="160">
        <f>IF($O$18&gt;0,PPMT('Assumptions (Coal)'!$V$7,Model!AA$1,'Assumptions (Coal)'!$V$10,'Assumptions (Coal)'!$V$5*Model!$O$18*AVERAGE('Assumptions (Coal)'!$H$2:$M$2)/10^9),0)</f>
        <v>-0.05386522988</v>
      </c>
      <c r="T96" s="160">
        <f>IF($O$18&gt;0,PPMT('Assumptions (Coal)'!$V$7,Model!AB$1,'Assumptions (Coal)'!$V$10,'Assumptions (Coal)'!$V$5*Model!$O$18*AVERAGE('Assumptions (Coal)'!$H$2:$M$2)/10^9),0)</f>
        <v>-0.0564238283</v>
      </c>
      <c r="U96" s="160">
        <f>IF($O$18&gt;0,PPMT('Assumptions (Coal)'!$V$7,Model!AC$1,'Assumptions (Coal)'!$V$10,'Assumptions (Coal)'!$V$5*Model!$O$18*AVERAGE('Assumptions (Coal)'!$H$2:$M$2)/10^9),0)</f>
        <v>-0.05910396014</v>
      </c>
      <c r="V96" s="160">
        <f>IF($O$18&gt;0,PPMT('Assumptions (Coal)'!$V$7,Model!AD$1,'Assumptions (Coal)'!$V$10,'Assumptions (Coal)'!$V$5*Model!$O$18*AVERAGE('Assumptions (Coal)'!$H$2:$M$2)/10^9),0)</f>
        <v>-0.06191139825</v>
      </c>
      <c r="W96" s="160">
        <f>IF($O$18&gt;0,PPMT('Assumptions (Coal)'!$V$7,Model!AE$1,'Assumptions (Coal)'!$V$10,'Assumptions (Coal)'!$V$5*Model!$O$18*AVERAGE('Assumptions (Coal)'!$H$2:$M$2)/10^9),0)</f>
        <v>-0.06485218967</v>
      </c>
      <c r="X96" s="160">
        <f>IF($O$18&gt;0,PPMT('Assumptions (Coal)'!$V$7,Model!AF$1,'Assumptions (Coal)'!$V$10,'Assumptions (Coal)'!$V$5*Model!$O$18*AVERAGE('Assumptions (Coal)'!$H$2:$M$2)/10^9),0)</f>
        <v>-0.06793266867</v>
      </c>
      <c r="Y96" s="160">
        <f>IF($O$18&gt;0,PPMT('Assumptions (Coal)'!$V$7,Model!AG$1,'Assumptions (Coal)'!$V$10,'Assumptions (Coal)'!$V$5*Model!$O$18*AVERAGE('Assumptions (Coal)'!$H$2:$M$2)/10^9),0)</f>
        <v>-0.07115947044</v>
      </c>
      <c r="Z96" s="160">
        <f>IF($O$18&gt;0,PPMT('Assumptions (Coal)'!$V$7,Model!AH$1,'Assumptions (Coal)'!$V$10,'Assumptions (Coal)'!$V$5*Model!$O$18*AVERAGE('Assumptions (Coal)'!$H$2:$M$2)/10^9),0)</f>
        <v>-0.07453954528</v>
      </c>
      <c r="AA96" s="160">
        <f>IF($O$18&gt;0,PPMT('Assumptions (Coal)'!$V$7,Model!AI$1,'Assumptions (Coal)'!$V$10,'Assumptions (Coal)'!$V$5*Model!$O$18*AVERAGE('Assumptions (Coal)'!$H$2:$M$2)/10^9),0)</f>
        <v>-0.07808017368</v>
      </c>
      <c r="AB96" s="160">
        <f>IF($O$18&gt;0,PPMT('Assumptions (Coal)'!$V$7,Model!AJ$1,'Assumptions (Coal)'!$V$10,'Assumptions (Coal)'!$V$5*Model!$O$18*AVERAGE('Assumptions (Coal)'!$H$2:$M$2)/10^9),0)</f>
        <v>-0.08178898193</v>
      </c>
      <c r="AC96" s="160">
        <f>IF($O$18&gt;0,PPMT('Assumptions (Coal)'!$V$7,Model!AK$1,'Assumptions (Coal)'!$V$10,'Assumptions (Coal)'!$V$5*Model!$O$18*AVERAGE('Assumptions (Coal)'!$H$2:$M$2)/10^9),0)</f>
        <v>-0.08567395857</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-1.221991567</v>
      </c>
      <c r="Y105" s="160">
        <f>IF($X$18&gt;0,PPMT('Assumptions (Coal)'!$V$7,Model!X1,'Assumptions (Coal)'!$V$10,'Assumptions (Coal)'!$V$5*Model!$X$18*average('Assumptions (Coal)'!$Q$2:$V$2)/10^9),0)</f>
        <v>-1.280036166</v>
      </c>
      <c r="Z105" s="160">
        <f>IF($X$18&gt;0,PPMT('Assumptions (Coal)'!$V$7,Model!Y1,'Assumptions (Coal)'!$V$10,'Assumptions (Coal)'!$V$5*Model!$X$18*average('Assumptions (Coal)'!$Q$2:$V$2)/10^9),0)</f>
        <v>-1.340837884</v>
      </c>
      <c r="AA105" s="160">
        <f>IF($X$18&gt;0,PPMT('Assumptions (Coal)'!$V$7,Model!Z1,'Assumptions (Coal)'!$V$10,'Assumptions (Coal)'!$V$5*Model!$X$18*average('Assumptions (Coal)'!$Q$2:$V$2)/10^9),0)</f>
        <v>-1.404527684</v>
      </c>
      <c r="AB105" s="160">
        <f>IF($X$18&gt;0,PPMT('Assumptions (Coal)'!$V$7,Model!AA1,'Assumptions (Coal)'!$V$10,'Assumptions (Coal)'!$V$5*Model!$X$18*average('Assumptions (Coal)'!$Q$2:$V$2)/10^9),0)</f>
        <v>-1.471242749</v>
      </c>
      <c r="AC105" s="160">
        <f>IF($X$18&gt;0,PPMT('Assumptions (Coal)'!$V$7,Model!AB1,'Assumptions (Coal)'!$V$10,'Assumptions (Coal)'!$V$5*Model!$X$18*average('Assumptions (Coal)'!$Q$2:$V$2)/10^9),0)</f>
        <v>-1.541126779</v>
      </c>
      <c r="AD105" s="160">
        <f>IF($X$18&gt;0,PPMT('Assumptions (Coal)'!$V$7,Model!AC1,'Assumptions (Coal)'!$V$10,'Assumptions (Coal)'!$V$5*Model!$X$18*average('Assumptions (Coal)'!$Q$2:$V$2)/10^9),0)</f>
        <v>-1.614330301</v>
      </c>
      <c r="AE105" s="160">
        <f>IF($X$18&gt;0,PPMT('Assumptions (Coal)'!$V$7,Model!AD1,'Assumptions (Coal)'!$V$10,'Assumptions (Coal)'!$V$5*Model!$X$18*average('Assumptions (Coal)'!$Q$2:$V$2)/10^9),0)</f>
        <v>-1.691010991</v>
      </c>
      <c r="AF105" s="160">
        <f>IF($X$18&gt;0,PPMT('Assumptions (Coal)'!$V$7,Model!AE1,'Assumptions (Coal)'!$V$10,'Assumptions (Coal)'!$V$5*Model!$X$18*average('Assumptions (Coal)'!$Q$2:$V$2)/10^9),0)</f>
        <v>-1.771334013</v>
      </c>
      <c r="AG105" s="160">
        <f>IF($X$18&gt;0,PPMT('Assumptions (Coal)'!$V$7,Model!AF1,'Assumptions (Coal)'!$V$10,'Assumptions (Coal)'!$V$5*Model!$X$18*average('Assumptions (Coal)'!$Q$2:$V$2)/10^9),0)</f>
        <v>-1.855472378</v>
      </c>
      <c r="AH105" s="160">
        <f>IF($X$18&gt;0,PPMT('Assumptions (Coal)'!$V$7,Model!AG1,'Assumptions (Coal)'!$V$10,'Assumptions (Coal)'!$V$5*Model!$X$18*average('Assumptions (Coal)'!$Q$2:$V$2)/10^9),0)</f>
        <v>-1.943607316</v>
      </c>
      <c r="AI105" s="160">
        <f>IF($X$18&gt;0,PPMT('Assumptions (Coal)'!$V$7,Model!AH1,'Assumptions (Coal)'!$V$10,'Assumptions (Coal)'!$V$5*Model!$X$18*average('Assumptions (Coal)'!$Q$2:$V$2)/10^9),0)</f>
        <v>-2.035928664</v>
      </c>
      <c r="AJ105" s="160">
        <f>IF($X$18&gt;0,PPMT('Assumptions (Coal)'!$V$7,Model!AI1,'Assumptions (Coal)'!$V$10,'Assumptions (Coal)'!$V$5*Model!$X$18*average('Assumptions (Coal)'!$Q$2:$V$2)/10^9),0)</f>
        <v>-2.132635275</v>
      </c>
      <c r="AK105" s="160">
        <f>IF($X$18&gt;0,PPMT('Assumptions (Coal)'!$V$7,Model!AJ1,'Assumptions (Coal)'!$V$10,'Assumptions (Coal)'!$V$5*Model!$X$18*average('Assumptions (Coal)'!$Q$2:$V$2)/10^9),0)</f>
        <v>-2.233935451</v>
      </c>
      <c r="AL105" s="160">
        <f>IF($X$18&gt;0,PPMT('Assumptions (Coal)'!$V$7,Model!AK1,'Assumptions (Coal)'!$V$10,'Assumptions (Coal)'!$V$5*Model!$X$18*average('Assumptions (Coal)'!$Q$2:$V$2)/10^9),0)</f>
        <v>-2.340047385</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-0.246541549</v>
      </c>
      <c r="Z106" s="160">
        <f>IF($Y$18&gt;0,PPMT('Assumptions (Coal)'!$V$7,Model!X1,'Assumptions (Coal)'!$V$10,'Assumptions (Coal)'!$V$5*Model!$Y$18*AVERAGE('Assumptions (Coal)'!$R$2:$W$2)/10^9),0)</f>
        <v>-0.2582522726</v>
      </c>
      <c r="AA106" s="160">
        <f>IF($Y$18&gt;0,PPMT('Assumptions (Coal)'!$V$7,Model!Y1,'Assumptions (Coal)'!$V$10,'Assumptions (Coal)'!$V$5*Model!$Y$18*AVERAGE('Assumptions (Coal)'!$R$2:$W$2)/10^9),0)</f>
        <v>-0.2705192556</v>
      </c>
      <c r="AB106" s="160">
        <f>IF($Y$18&gt;0,PPMT('Assumptions (Coal)'!$V$7,Model!Z1,'Assumptions (Coal)'!$V$10,'Assumptions (Coal)'!$V$5*Model!$Y$18*AVERAGE('Assumptions (Coal)'!$R$2:$W$2)/10^9),0)</f>
        <v>-0.2833689202</v>
      </c>
      <c r="AC106" s="160">
        <f>IF($Y$18&gt;0,PPMT('Assumptions (Coal)'!$V$7,Model!AA1,'Assumptions (Coal)'!$V$10,'Assumptions (Coal)'!$V$5*Model!$Y$18*AVERAGE('Assumptions (Coal)'!$R$2:$W$2)/10^9),0)</f>
        <v>-0.2968289439</v>
      </c>
      <c r="AD106" s="160">
        <f>IF($Y$18&gt;0,PPMT('Assumptions (Coal)'!$V$7,Model!AB1,'Assumptions (Coal)'!$V$10,'Assumptions (Coal)'!$V$5*Model!$Y$18*AVERAGE('Assumptions (Coal)'!$R$2:$W$2)/10^9),0)</f>
        <v>-0.3109283187</v>
      </c>
      <c r="AE106" s="160">
        <f>IF($Y$18&gt;0,PPMT('Assumptions (Coal)'!$V$7,Model!AC1,'Assumptions (Coal)'!$V$10,'Assumptions (Coal)'!$V$5*Model!$Y$18*AVERAGE('Assumptions (Coal)'!$R$2:$W$2)/10^9),0)</f>
        <v>-0.3256974139</v>
      </c>
      <c r="AF106" s="160">
        <f>IF($Y$18&gt;0,PPMT('Assumptions (Coal)'!$V$7,Model!AD1,'Assumptions (Coal)'!$V$10,'Assumptions (Coal)'!$V$5*Model!$Y$18*AVERAGE('Assumptions (Coal)'!$R$2:$W$2)/10^9),0)</f>
        <v>-0.341168041</v>
      </c>
      <c r="AG106" s="160">
        <f>IF($Y$18&gt;0,PPMT('Assumptions (Coal)'!$V$7,Model!AE1,'Assumptions (Coal)'!$V$10,'Assumptions (Coal)'!$V$5*Model!$Y$18*AVERAGE('Assumptions (Coal)'!$R$2:$W$2)/10^9),0)</f>
        <v>-0.357373523</v>
      </c>
      <c r="AH106" s="160">
        <f>IF($Y$18&gt;0,PPMT('Assumptions (Coal)'!$V$7,Model!AF1,'Assumptions (Coal)'!$V$10,'Assumptions (Coal)'!$V$5*Model!$Y$18*AVERAGE('Assumptions (Coal)'!$R$2:$W$2)/10^9),0)</f>
        <v>-0.3743487653</v>
      </c>
      <c r="AI106" s="160">
        <f>IF($Y$18&gt;0,PPMT('Assumptions (Coal)'!$V$7,Model!AG1,'Assumptions (Coal)'!$V$10,'Assumptions (Coal)'!$V$5*Model!$Y$18*AVERAGE('Assumptions (Coal)'!$R$2:$W$2)/10^9),0)</f>
        <v>-0.3921303317</v>
      </c>
      <c r="AJ106" s="160">
        <f>IF($Y$18&gt;0,PPMT('Assumptions (Coal)'!$V$7,Model!AH1,'Assumptions (Coal)'!$V$10,'Assumptions (Coal)'!$V$5*Model!$Y$18*AVERAGE('Assumptions (Coal)'!$R$2:$W$2)/10^9),0)</f>
        <v>-0.4107565224</v>
      </c>
      <c r="AK106" s="160">
        <f>IF($Y$18&gt;0,PPMT('Assumptions (Coal)'!$V$7,Model!AI1,'Assumptions (Coal)'!$V$10,'Assumptions (Coal)'!$V$5*Model!$Y$18*AVERAGE('Assumptions (Coal)'!$R$2:$W$2)/10^9),0)</f>
        <v>-0.4302674572</v>
      </c>
      <c r="AL106" s="160">
        <f>IF($Y$18&gt;0,PPMT('Assumptions (Coal)'!$V$7,Model!AJ1,'Assumptions (Coal)'!$V$10,'Assumptions (Coal)'!$V$5*Model!$Y$18*AVERAGE('Assumptions (Coal)'!$R$2:$W$2)/10^9),0)</f>
        <v>-0.4507051615</v>
      </c>
      <c r="AM106" s="160">
        <f>IF($Y$18&gt;0,PPMT('Assumptions (Coal)'!$V$7,Model!AK1,'Assumptions (Coal)'!$V$10,'Assumptions (Coal)'!$V$5*Model!$Y$18*AVERAGE('Assumptions (Coal)'!$R$2:$W$2)/10^9),0)</f>
        <v>-0.4721136566</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-0.3656799455</v>
      </c>
      <c r="AA107" s="160">
        <f>IF($Z$18&gt;0,PPMT('Assumptions (Coal)'!$V$7,Model!X1,'Assumptions (Coal)'!$V$10,'Assumptions (Coal)'!$V$5*Model!$Z$18*AVERAGE('Assumptions (Coal)'!$S$2:$X$2)/10^9),0)</f>
        <v>-0.3830497429</v>
      </c>
      <c r="AB107" s="160">
        <f>IF($Z$18&gt;0,PPMT('Assumptions (Coal)'!$V$7,Model!Y1,'Assumptions (Coal)'!$V$10,'Assumptions (Coal)'!$V$5*Model!$Z$18*AVERAGE('Assumptions (Coal)'!$S$2:$X$2)/10^9),0)</f>
        <v>-0.4012446057</v>
      </c>
      <c r="AC107" s="160">
        <f>IF($Z$18&gt;0,PPMT('Assumptions (Coal)'!$V$7,Model!Z1,'Assumptions (Coal)'!$V$10,'Assumptions (Coal)'!$V$5*Model!$Z$18*AVERAGE('Assumptions (Coal)'!$S$2:$X$2)/10^9),0)</f>
        <v>-0.4203037244</v>
      </c>
      <c r="AD107" s="160">
        <f>IF($Z$18&gt;0,PPMT('Assumptions (Coal)'!$V$7,Model!AA1,'Assumptions (Coal)'!$V$10,'Assumptions (Coal)'!$V$5*Model!$Z$18*AVERAGE('Assumptions (Coal)'!$S$2:$X$2)/10^9),0)</f>
        <v>-0.4402681513</v>
      </c>
      <c r="AE107" s="160">
        <f>IF($Z$18&gt;0,PPMT('Assumptions (Coal)'!$V$7,Model!AB1,'Assumptions (Coal)'!$V$10,'Assumptions (Coal)'!$V$5*Model!$Z$18*AVERAGE('Assumptions (Coal)'!$S$2:$X$2)/10^9),0)</f>
        <v>-0.4611808885</v>
      </c>
      <c r="AF107" s="160">
        <f>IF($Z$18&gt;0,PPMT('Assumptions (Coal)'!$V$7,Model!AC1,'Assumptions (Coal)'!$V$10,'Assumptions (Coal)'!$V$5*Model!$Z$18*AVERAGE('Assumptions (Coal)'!$S$2:$X$2)/10^9),0)</f>
        <v>-0.4830869807</v>
      </c>
      <c r="AG107" s="160">
        <f>IF($Z$18&gt;0,PPMT('Assumptions (Coal)'!$V$7,Model!AD1,'Assumptions (Coal)'!$V$10,'Assumptions (Coal)'!$V$5*Model!$Z$18*AVERAGE('Assumptions (Coal)'!$S$2:$X$2)/10^9),0)</f>
        <v>-0.5060336123</v>
      </c>
      <c r="AH107" s="160">
        <f>IF($Z$18&gt;0,PPMT('Assumptions (Coal)'!$V$7,Model!AE1,'Assumptions (Coal)'!$V$10,'Assumptions (Coal)'!$V$5*Model!$Z$18*AVERAGE('Assumptions (Coal)'!$S$2:$X$2)/10^9),0)</f>
        <v>-0.5300702089</v>
      </c>
      <c r="AI107" s="160">
        <f>IF($Z$18&gt;0,PPMT('Assumptions (Coal)'!$V$7,Model!AF1,'Assumptions (Coal)'!$V$10,'Assumptions (Coal)'!$V$5*Model!$Z$18*AVERAGE('Assumptions (Coal)'!$S$2:$X$2)/10^9),0)</f>
        <v>-0.5552485438</v>
      </c>
      <c r="AJ107" s="160">
        <f>IF($Z$18&gt;0,PPMT('Assumptions (Coal)'!$V$7,Model!AG1,'Assumptions (Coal)'!$V$10,'Assumptions (Coal)'!$V$5*Model!$Z$18*AVERAGE('Assumptions (Coal)'!$S$2:$X$2)/10^9),0)</f>
        <v>-0.5816228497</v>
      </c>
      <c r="AK107" s="160">
        <f>IF($Z$18&gt;0,PPMT('Assumptions (Coal)'!$V$7,Model!AH1,'Assumptions (Coal)'!$V$10,'Assumptions (Coal)'!$V$5*Model!$Z$18*AVERAGE('Assumptions (Coal)'!$S$2:$X$2)/10^9),0)</f>
        <v>-0.609249935</v>
      </c>
      <c r="AL107" s="160">
        <f>IF($Z$18&gt;0,PPMT('Assumptions (Coal)'!$V$7,Model!AI1,'Assumptions (Coal)'!$V$10,'Assumptions (Coal)'!$V$5*Model!$Z$18*AVERAGE('Assumptions (Coal)'!$S$2:$X$2)/10^9),0)</f>
        <v>-0.6381893069</v>
      </c>
      <c r="AM107" s="160">
        <f>IF($Z$18&gt;0,PPMT('Assumptions (Coal)'!$V$7,Model!AJ1,'Assumptions (Coal)'!$V$10,'Assumptions (Coal)'!$V$5*Model!$Z$18*AVERAGE('Assumptions (Coal)'!$S$2:$X$2)/10^9),0)</f>
        <v>-0.668503299</v>
      </c>
      <c r="AN107" s="160">
        <f>IF($Z$18&gt;0,PPMT('Assumptions (Coal)'!$V$7,Model!AK1,'Assumptions (Coal)'!$V$10,'Assumptions (Coal)'!$V$5*Model!$Z$18*AVERAGE('Assumptions (Coal)'!$S$2:$X$2)/10^9),0)</f>
        <v>-0.7002572057</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-0.1261390259</v>
      </c>
      <c r="AB108" s="160">
        <f>IF($AA$18&gt;0,PPMT('Assumptions (Coal)'!$V$7,Model!X1,'Assumptions (Coal)'!$V$10,'Assumptions (Coal)'!$V$5*Model!$AA$18*AVERAGE('Assumptions (Coal)'!$T$2:$Y$2)/10^9),0)</f>
        <v>-0.1321306296</v>
      </c>
      <c r="AC108" s="160">
        <f>IF($AA$18&gt;0,PPMT('Assumptions (Coal)'!$V$7,Model!Y1,'Assumptions (Coal)'!$V$10,'Assumptions (Coal)'!$V$5*Model!$AA$18*AVERAGE('Assumptions (Coal)'!$T$2:$Y$2)/10^9),0)</f>
        <v>-0.1384068345</v>
      </c>
      <c r="AD108" s="160">
        <f>IF($AA$18&gt;0,PPMT('Assumptions (Coal)'!$V$7,Model!Z1,'Assumptions (Coal)'!$V$10,'Assumptions (Coal)'!$V$5*Model!$AA$18*AVERAGE('Assumptions (Coal)'!$T$2:$Y$2)/10^9),0)</f>
        <v>-0.1449811591</v>
      </c>
      <c r="AE108" s="160">
        <f>IF($AA$18&gt;0,PPMT('Assumptions (Coal)'!$V$7,Model!AA1,'Assumptions (Coal)'!$V$10,'Assumptions (Coal)'!$V$5*Model!$AA$18*AVERAGE('Assumptions (Coal)'!$T$2:$Y$2)/10^9),0)</f>
        <v>-0.1518677642</v>
      </c>
      <c r="AF108" s="160">
        <f>IF($AA$18&gt;0,PPMT('Assumptions (Coal)'!$V$7,Model!AB1,'Assumptions (Coal)'!$V$10,'Assumptions (Coal)'!$V$5*Model!$AA$18*AVERAGE('Assumptions (Coal)'!$T$2:$Y$2)/10^9),0)</f>
        <v>-0.159081483</v>
      </c>
      <c r="AG108" s="160">
        <f>IF($AA$18&gt;0,PPMT('Assumptions (Coal)'!$V$7,Model!AC1,'Assumptions (Coal)'!$V$10,'Assumptions (Coal)'!$V$5*Model!$AA$18*AVERAGE('Assumptions (Coal)'!$T$2:$Y$2)/10^9),0)</f>
        <v>-0.1666378534</v>
      </c>
      <c r="AH108" s="160">
        <f>IF($AA$18&gt;0,PPMT('Assumptions (Coal)'!$V$7,Model!AD1,'Assumptions (Coal)'!$V$10,'Assumptions (Coal)'!$V$5*Model!$AA$18*AVERAGE('Assumptions (Coal)'!$T$2:$Y$2)/10^9),0)</f>
        <v>-0.1745531515</v>
      </c>
      <c r="AI108" s="160">
        <f>IF($AA$18&gt;0,PPMT('Assumptions (Coal)'!$V$7,Model!AE1,'Assumptions (Coal)'!$V$10,'Assumptions (Coal)'!$V$5*Model!$AA$18*AVERAGE('Assumptions (Coal)'!$T$2:$Y$2)/10^9),0)</f>
        <v>-0.1828444262</v>
      </c>
      <c r="AJ108" s="160">
        <f>IF($AA$18&gt;0,PPMT('Assumptions (Coal)'!$V$7,Model!AF1,'Assumptions (Coal)'!$V$10,'Assumptions (Coal)'!$V$5*Model!$AA$18*AVERAGE('Assumptions (Coal)'!$T$2:$Y$2)/10^9),0)</f>
        <v>-0.1915295364</v>
      </c>
      <c r="AK108" s="160">
        <f>IF($AA$18&gt;0,PPMT('Assumptions (Coal)'!$V$7,Model!AG1,'Assumptions (Coal)'!$V$10,'Assumptions (Coal)'!$V$5*Model!$AA$18*AVERAGE('Assumptions (Coal)'!$T$2:$Y$2)/10^9),0)</f>
        <v>-0.2006271894</v>
      </c>
      <c r="AL108" s="160">
        <f>IF($AA$18&gt;0,PPMT('Assumptions (Coal)'!$V$7,Model!AH1,'Assumptions (Coal)'!$V$10,'Assumptions (Coal)'!$V$5*Model!$AA$18*AVERAGE('Assumptions (Coal)'!$T$2:$Y$2)/10^9),0)</f>
        <v>-0.2101569809</v>
      </c>
      <c r="AM108" s="160">
        <f>IF($AA$18&gt;0,PPMT('Assumptions (Coal)'!$V$7,Model!AI1,'Assumptions (Coal)'!$V$10,'Assumptions (Coal)'!$V$5*Model!$AA$18*AVERAGE('Assumptions (Coal)'!$T$2:$Y$2)/10^9),0)</f>
        <v>-0.2201394375</v>
      </c>
      <c r="AN108" s="160">
        <f>IF($AA$18&gt;0,PPMT('Assumptions (Coal)'!$V$7,Model!AJ1,'Assumptions (Coal)'!$V$10,'Assumptions (Coal)'!$V$5*Model!$AA$18*AVERAGE('Assumptions (Coal)'!$T$2:$Y$2)/10^9),0)</f>
        <v>-0.2305960608</v>
      </c>
      <c r="AO108" s="160">
        <f>IF($AA$18&gt;0,PPMT('Assumptions (Coal)'!$V$7,Model!AK1,'Assumptions (Coal)'!$V$10,'Assumptions (Coal)'!$V$5*Model!$AA$18*AVERAGE('Assumptions (Coal)'!$T$2:$Y$2)/10^9),0)</f>
        <v>-0.2415493737</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-0.3103247381</v>
      </c>
      <c r="AC109" s="160">
        <f>IF($AB$18&gt;0,PPMT('Assumptions (Coal)'!$V$7,Model!X1,'Assumptions (Coal)'!$V$10,'Assumptions (Coal)'!$V$5*Model!$AB$18*AVERAGE('Assumptions (Coal)'!$U$2:$Z$2)/10^9),0)</f>
        <v>-0.3250651631</v>
      </c>
      <c r="AD109" s="160">
        <f>IF($AB$18&gt;0,PPMT('Assumptions (Coal)'!$V$7,Model!Y1,'Assumptions (Coal)'!$V$10,'Assumptions (Coal)'!$V$5*Model!$AB$18*AVERAGE('Assumptions (Coal)'!$U$2:$Z$2)/10^9),0)</f>
        <v>-0.3405057584</v>
      </c>
      <c r="AE109" s="160">
        <f>IF($AB$18&gt;0,PPMT('Assumptions (Coal)'!$V$7,Model!Z1,'Assumptions (Coal)'!$V$10,'Assumptions (Coal)'!$V$5*Model!$AB$18*AVERAGE('Assumptions (Coal)'!$U$2:$Z$2)/10^9),0)</f>
        <v>-0.3566797819</v>
      </c>
      <c r="AF109" s="160">
        <f>IF($AB$18&gt;0,PPMT('Assumptions (Coal)'!$V$7,Model!AA1,'Assumptions (Coal)'!$V$10,'Assumptions (Coal)'!$V$5*Model!$AB$18*AVERAGE('Assumptions (Coal)'!$U$2:$Z$2)/10^9),0)</f>
        <v>-0.3736220715</v>
      </c>
      <c r="AG109" s="160">
        <f>IF($AB$18&gt;0,PPMT('Assumptions (Coal)'!$V$7,Model!AB1,'Assumptions (Coal)'!$V$10,'Assumptions (Coal)'!$V$5*Model!$AB$18*AVERAGE('Assumptions (Coal)'!$U$2:$Z$2)/10^9),0)</f>
        <v>-0.3913691199</v>
      </c>
      <c r="AH109" s="160">
        <f>IF($AB$18&gt;0,PPMT('Assumptions (Coal)'!$V$7,Model!AC1,'Assumptions (Coal)'!$V$10,'Assumptions (Coal)'!$V$5*Model!$AB$18*AVERAGE('Assumptions (Coal)'!$U$2:$Z$2)/10^9),0)</f>
        <v>-0.4099591531</v>
      </c>
      <c r="AI109" s="160">
        <f>IF($AB$18&gt;0,PPMT('Assumptions (Coal)'!$V$7,Model!AD1,'Assumptions (Coal)'!$V$10,'Assumptions (Coal)'!$V$5*Model!$AB$18*AVERAGE('Assumptions (Coal)'!$U$2:$Z$2)/10^9),0)</f>
        <v>-0.4294322129</v>
      </c>
      <c r="AJ109" s="160">
        <f>IF($AB$18&gt;0,PPMT('Assumptions (Coal)'!$V$7,Model!AE1,'Assumptions (Coal)'!$V$10,'Assumptions (Coal)'!$V$5*Model!$AB$18*AVERAGE('Assumptions (Coal)'!$U$2:$Z$2)/10^9),0)</f>
        <v>-0.449830243</v>
      </c>
      <c r="AK109" s="160">
        <f>IF($AB$18&gt;0,PPMT('Assumptions (Coal)'!$V$7,Model!AF1,'Assumptions (Coal)'!$V$10,'Assumptions (Coal)'!$V$5*Model!$AB$18*AVERAGE('Assumptions (Coal)'!$U$2:$Z$2)/10^9),0)</f>
        <v>-0.4711971796</v>
      </c>
      <c r="AL109" s="160">
        <f>IF($AB$18&gt;0,PPMT('Assumptions (Coal)'!$V$7,Model!AG1,'Assumptions (Coal)'!$V$10,'Assumptions (Coal)'!$V$5*Model!$AB$18*AVERAGE('Assumptions (Coal)'!$U$2:$Z$2)/10^9),0)</f>
        <v>-0.4935790456</v>
      </c>
      <c r="AM109" s="160">
        <f>IF($AB$18&gt;0,PPMT('Assumptions (Coal)'!$V$7,Model!AH1,'Assumptions (Coal)'!$V$10,'Assumptions (Coal)'!$V$5*Model!$AB$18*AVERAGE('Assumptions (Coal)'!$U$2:$Z$2)/10^9),0)</f>
        <v>-0.5170240503</v>
      </c>
      <c r="AN109" s="160">
        <f>IF($AB$18&gt;0,PPMT('Assumptions (Coal)'!$V$7,Model!AI1,'Assumptions (Coal)'!$V$10,'Assumptions (Coal)'!$V$5*Model!$AB$18*AVERAGE('Assumptions (Coal)'!$U$2:$Z$2)/10^9),0)</f>
        <v>-0.5415826927</v>
      </c>
      <c r="AO109" s="160">
        <f>IF($AB$18&gt;0,PPMT('Assumptions (Coal)'!$V$7,Model!AJ1,'Assumptions (Coal)'!$V$10,'Assumptions (Coal)'!$V$5*Model!$AB$18*AVERAGE('Assumptions (Coal)'!$U$2:$Z$2)/10^9),0)</f>
        <v>-0.5673078706</v>
      </c>
      <c r="AP109" s="160">
        <f>IF($AB$18&gt;0,PPMT('Assumptions (Coal)'!$V$7,Model!AK1,'Assumptions (Coal)'!$V$10,'Assumptions (Coal)'!$V$5*Model!$AB$18*AVERAGE('Assumptions (Coal)'!$U$2:$Z$2)/10^9),0)</f>
        <v>-0.5942549944</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-0.2109242018</v>
      </c>
      <c r="AD110" s="160">
        <f>IF($AC$18&gt;0,PPMT('Assumptions (Coal)'!$V$7,Model!X1,'Assumptions (Coal)'!$V$10,'Assumptions (Coal)'!$V$5*Model!$AC$18*AVERAGE('Assumptions (Coal)'!$V$2:$AA$2)/10^9),0)</f>
        <v>-0.2209431013</v>
      </c>
      <c r="AE110" s="160">
        <f>IF($AC$18&gt;0,PPMT('Assumptions (Coal)'!$V$7,Model!Y1,'Assumptions (Coal)'!$V$10,'Assumptions (Coal)'!$V$5*Model!$AC$18*AVERAGE('Assumptions (Coal)'!$V$2:$AA$2)/10^9),0)</f>
        <v>-0.2314378987</v>
      </c>
      <c r="AF110" s="160">
        <f>IF($AC$18&gt;0,PPMT('Assumptions (Coal)'!$V$7,Model!Z1,'Assumptions (Coal)'!$V$10,'Assumptions (Coal)'!$V$5*Model!$AC$18*AVERAGE('Assumptions (Coal)'!$V$2:$AA$2)/10^9),0)</f>
        <v>-0.2424311988</v>
      </c>
      <c r="AG110" s="160">
        <f>IF($AC$18&gt;0,PPMT('Assumptions (Coal)'!$V$7,Model!AA1,'Assumptions (Coal)'!$V$10,'Assumptions (Coal)'!$V$5*Model!$AC$18*AVERAGE('Assumptions (Coal)'!$V$2:$AA$2)/10^9),0)</f>
        <v>-0.2539466808</v>
      </c>
      <c r="AH110" s="160">
        <f>IF($AC$18&gt;0,PPMT('Assumptions (Coal)'!$V$7,Model!AB1,'Assumptions (Coal)'!$V$10,'Assumptions (Coal)'!$V$5*Model!$AC$18*AVERAGE('Assumptions (Coal)'!$V$2:$AA$2)/10^9),0)</f>
        <v>-0.2660091481</v>
      </c>
      <c r="AI110" s="160">
        <f>IF($AC$18&gt;0,PPMT('Assumptions (Coal)'!$V$7,Model!AC1,'Assumptions (Coal)'!$V$10,'Assumptions (Coal)'!$V$5*Model!$AC$18*AVERAGE('Assumptions (Coal)'!$V$2:$AA$2)/10^9),0)</f>
        <v>-0.2786445827</v>
      </c>
      <c r="AJ110" s="160">
        <f>IF($AC$18&gt;0,PPMT('Assumptions (Coal)'!$V$7,Model!AD1,'Assumptions (Coal)'!$V$10,'Assumptions (Coal)'!$V$5*Model!$AC$18*AVERAGE('Assumptions (Coal)'!$V$2:$AA$2)/10^9),0)</f>
        <v>-0.2918802003</v>
      </c>
      <c r="AK110" s="160">
        <f>IF($AC$18&gt;0,PPMT('Assumptions (Coal)'!$V$7,Model!AE1,'Assumptions (Coal)'!$V$10,'Assumptions (Coal)'!$V$5*Model!$AC$18*AVERAGE('Assumptions (Coal)'!$V$2:$AA$2)/10^9),0)</f>
        <v>-0.3057445099</v>
      </c>
      <c r="AL110" s="160">
        <f>IF($AC$18&gt;0,PPMT('Assumptions (Coal)'!$V$7,Model!AF1,'Assumptions (Coal)'!$V$10,'Assumptions (Coal)'!$V$5*Model!$AC$18*AVERAGE('Assumptions (Coal)'!$V$2:$AA$2)/10^9),0)</f>
        <v>-0.3202673741</v>
      </c>
      <c r="AM110" s="160">
        <f>IF($AC$18&gt;0,PPMT('Assumptions (Coal)'!$V$7,Model!AG1,'Assumptions (Coal)'!$V$10,'Assumptions (Coal)'!$V$5*Model!$AC$18*AVERAGE('Assumptions (Coal)'!$V$2:$AA$2)/10^9),0)</f>
        <v>-0.3354800743</v>
      </c>
      <c r="AN110" s="160">
        <f>IF($AC$18&gt;0,PPMT('Assumptions (Coal)'!$V$7,Model!AH1,'Assumptions (Coal)'!$V$10,'Assumptions (Coal)'!$V$5*Model!$AC$18*AVERAGE('Assumptions (Coal)'!$V$2:$AA$2)/10^9),0)</f>
        <v>-0.3514153779</v>
      </c>
      <c r="AO110" s="160">
        <f>IF($AC$18&gt;0,PPMT('Assumptions (Coal)'!$V$7,Model!AI1,'Assumptions (Coal)'!$V$10,'Assumptions (Coal)'!$V$5*Model!$AC$18*AVERAGE('Assumptions (Coal)'!$V$2:$AA$2)/10^9),0)</f>
        <v>-0.3681076083</v>
      </c>
      <c r="AP110" s="160">
        <f>IF($AC$18&gt;0,PPMT('Assumptions (Coal)'!$V$7,Model!AJ1,'Assumptions (Coal)'!$V$10,'Assumptions (Coal)'!$V$5*Model!$AC$18*AVERAGE('Assumptions (Coal)'!$V$2:$AA$2)/10^9),0)</f>
        <v>-0.3855927197</v>
      </c>
      <c r="AQ110" s="160">
        <f>IF($AC$18&gt;0,PPMT('Assumptions (Coal)'!$V$7,Model!AK1,'Assumptions (Coal)'!$V$10,'Assumptions (Coal)'!$V$5*Model!$AC$18*AVERAGE('Assumptions (Coal)'!$V$2:$AA$2)/10^9),0)</f>
        <v>-0.4039083739</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-0.04780295316</v>
      </c>
      <c r="AE111" s="160">
        <f>IF($AD$18&gt;0,PPMT('Assumptions (Coal)'!$V$7,Model!X1,'Assumptions (Coal)'!$V$10,'Assumptions (Coal)'!$V$5*Model!$AD$18*AVERAGE('Assumptions (Coal)'!$W$2:$AB$2)/10^9),0)</f>
        <v>-0.05007359344</v>
      </c>
      <c r="AF111" s="160">
        <f>IF($AD$18&gt;0,PPMT('Assumptions (Coal)'!$V$7,Model!Y1,'Assumptions (Coal)'!$V$10,'Assumptions (Coal)'!$V$5*Model!$AD$18*AVERAGE('Assumptions (Coal)'!$W$2:$AB$2)/10^9),0)</f>
        <v>-0.05245208912</v>
      </c>
      <c r="AG111" s="160">
        <f>IF($AD$18&gt;0,PPMT('Assumptions (Coal)'!$V$7,Model!Z1,'Assumptions (Coal)'!$V$10,'Assumptions (Coal)'!$V$5*Model!$AD$18*AVERAGE('Assumptions (Coal)'!$W$2:$AB$2)/10^9),0)</f>
        <v>-0.05494356336</v>
      </c>
      <c r="AH111" s="160">
        <f>IF($AD$18&gt;0,PPMT('Assumptions (Coal)'!$V$7,Model!AA1,'Assumptions (Coal)'!$V$10,'Assumptions (Coal)'!$V$5*Model!$AD$18*AVERAGE('Assumptions (Coal)'!$W$2:$AB$2)/10^9),0)</f>
        <v>-0.05755338262</v>
      </c>
      <c r="AI111" s="160">
        <f>IF($AD$18&gt;0,PPMT('Assumptions (Coal)'!$V$7,Model!AB1,'Assumptions (Coal)'!$V$10,'Assumptions (Coal)'!$V$5*Model!$AD$18*AVERAGE('Assumptions (Coal)'!$W$2:$AB$2)/10^9),0)</f>
        <v>-0.06028716829</v>
      </c>
      <c r="AJ111" s="160">
        <f>IF($AD$18&gt;0,PPMT('Assumptions (Coal)'!$V$7,Model!AC1,'Assumptions (Coal)'!$V$10,'Assumptions (Coal)'!$V$5*Model!$AD$18*AVERAGE('Assumptions (Coal)'!$W$2:$AB$2)/10^9),0)</f>
        <v>-0.06315080878</v>
      </c>
      <c r="AK111" s="160">
        <f>IF($AD$18&gt;0,PPMT('Assumptions (Coal)'!$V$7,Model!AD1,'Assumptions (Coal)'!$V$10,'Assumptions (Coal)'!$V$5*Model!$AD$18*AVERAGE('Assumptions (Coal)'!$W$2:$AB$2)/10^9),0)</f>
        <v>-0.0661504722</v>
      </c>
      <c r="AL111" s="160">
        <f>IF($AD$18&gt;0,PPMT('Assumptions (Coal)'!$V$7,Model!AE1,'Assumptions (Coal)'!$V$10,'Assumptions (Coal)'!$V$5*Model!$AD$18*AVERAGE('Assumptions (Coal)'!$W$2:$AB$2)/10^9),0)</f>
        <v>-0.06929261963</v>
      </c>
      <c r="AM111" s="160">
        <f>IF($AD$18&gt;0,PPMT('Assumptions (Coal)'!$V$7,Model!AF1,'Assumptions (Coal)'!$V$10,'Assumptions (Coal)'!$V$5*Model!$AD$18*AVERAGE('Assumptions (Coal)'!$W$2:$AB$2)/10^9),0)</f>
        <v>-0.07258401906</v>
      </c>
      <c r="AN111" s="160">
        <f>IF($AD$18&gt;0,PPMT('Assumptions (Coal)'!$V$7,Model!AG1,'Assumptions (Coal)'!$V$10,'Assumptions (Coal)'!$V$5*Model!$AD$18*AVERAGE('Assumptions (Coal)'!$W$2:$AB$2)/10^9),0)</f>
        <v>-0.07603175997</v>
      </c>
      <c r="AO111" s="160">
        <f>IF($AD$18&gt;0,PPMT('Assumptions (Coal)'!$V$7,Model!AH1,'Assumptions (Coal)'!$V$10,'Assumptions (Coal)'!$V$5*Model!$AD$18*AVERAGE('Assumptions (Coal)'!$W$2:$AB$2)/10^9),0)</f>
        <v>-0.07964326857</v>
      </c>
      <c r="AP111" s="160">
        <f>IF($AD$18&gt;0,PPMT('Assumptions (Coal)'!$V$7,Model!AI1,'Assumptions (Coal)'!$V$10,'Assumptions (Coal)'!$V$5*Model!$AD$18*AVERAGE('Assumptions (Coal)'!$W$2:$AB$2)/10^9),0)</f>
        <v>-0.08342632382</v>
      </c>
      <c r="AQ111" s="160">
        <f>IF($AD$18&gt;0,PPMT('Assumptions (Coal)'!$V$7,Model!AJ1,'Assumptions (Coal)'!$V$10,'Assumptions (Coal)'!$V$5*Model!$AD$18*AVERAGE('Assumptions (Coal)'!$W$2:$AB$2)/10^9),0)</f>
        <v>-0.08738907421</v>
      </c>
      <c r="AR111" s="160">
        <f>IF($AD$18&gt;0,PPMT('Assumptions (Coal)'!$V$7,Model!AK1,'Assumptions (Coal)'!$V$10,'Assumptions (Coal)'!$V$5*Model!$AD$18*AVERAGE('Assumptions (Coal)'!$W$2:$AB$2)/10^9),0)</f>
        <v>-0.09154005523</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-0.1896853672</v>
      </c>
      <c r="AG113" s="160">
        <f>IF($AF$18&gt;0,PPMT('Assumptions (Coal)'!$V$7,Model!X1,'Assumptions (Coal)'!$V$10,'Assumptions (Coal)'!$V$5*Model!$AF$18*AVERAGE('Assumptions (Coal)'!$Y$2:$AD$2)/10^9),0)</f>
        <v>-0.1986954222</v>
      </c>
      <c r="AH113" s="160">
        <f>IF($AF$18&gt;0,PPMT('Assumptions (Coal)'!$V$7,Model!Y1,'Assumptions (Coal)'!$V$10,'Assumptions (Coal)'!$V$5*Model!$AF$18*AVERAGE('Assumptions (Coal)'!$Y$2:$AD$2)/10^9),0)</f>
        <v>-0.2081334547</v>
      </c>
      <c r="AI113" s="160">
        <f>IF($AF$18&gt;0,PPMT('Assumptions (Coal)'!$V$7,Model!Z1,'Assumptions (Coal)'!$V$10,'Assumptions (Coal)'!$V$5*Model!$AF$18*AVERAGE('Assumptions (Coal)'!$Y$2:$AD$2)/10^9),0)</f>
        <v>-0.2180197938</v>
      </c>
      <c r="AJ113" s="160">
        <f>IF($AF$18&gt;0,PPMT('Assumptions (Coal)'!$V$7,Model!AA1,'Assumptions (Coal)'!$V$10,'Assumptions (Coal)'!$V$5*Model!$AF$18*AVERAGE('Assumptions (Coal)'!$Y$2:$AD$2)/10^9),0)</f>
        <v>-0.228375734</v>
      </c>
      <c r="AK113" s="160">
        <f>IF($AF$18&gt;0,PPMT('Assumptions (Coal)'!$V$7,Model!AB1,'Assumptions (Coal)'!$V$10,'Assumptions (Coal)'!$V$5*Model!$AF$18*AVERAGE('Assumptions (Coal)'!$Y$2:$AD$2)/10^9),0)</f>
        <v>-0.2392235814</v>
      </c>
      <c r="AL113" s="160">
        <f>IF($AF$18&gt;0,PPMT('Assumptions (Coal)'!$V$7,Model!AC1,'Assumptions (Coal)'!$V$10,'Assumptions (Coal)'!$V$5*Model!$AF$18*AVERAGE('Assumptions (Coal)'!$Y$2:$AD$2)/10^9),0)</f>
        <v>-0.2505867015</v>
      </c>
      <c r="AM113" s="160">
        <f>IF($AF$18&gt;0,PPMT('Assumptions (Coal)'!$V$7,Model!AD1,'Assumptions (Coal)'!$V$10,'Assumptions (Coal)'!$V$5*Model!$AF$18*AVERAGE('Assumptions (Coal)'!$Y$2:$AD$2)/10^9),0)</f>
        <v>-0.2624895698</v>
      </c>
      <c r="AN113" s="160">
        <f>IF($AF$18&gt;0,PPMT('Assumptions (Coal)'!$V$7,Model!AE1,'Assumptions (Coal)'!$V$10,'Assumptions (Coal)'!$V$5*Model!$AF$18*AVERAGE('Assumptions (Coal)'!$Y$2:$AD$2)/10^9),0)</f>
        <v>-0.2749578244</v>
      </c>
      <c r="AO113" s="160">
        <f>IF($AF$18&gt;0,PPMT('Assumptions (Coal)'!$V$7,Model!AF1,'Assumptions (Coal)'!$V$10,'Assumptions (Coal)'!$V$5*Model!$AF$18*AVERAGE('Assumptions (Coal)'!$Y$2:$AD$2)/10^9),0)</f>
        <v>-0.2880183211</v>
      </c>
      <c r="AP113" s="160">
        <f>IF($AF$18&gt;0,PPMT('Assumptions (Coal)'!$V$7,Model!AG1,'Assumptions (Coal)'!$V$10,'Assumptions (Coal)'!$V$5*Model!$AF$18*AVERAGE('Assumptions (Coal)'!$Y$2:$AD$2)/10^9),0)</f>
        <v>-0.3016991913</v>
      </c>
      <c r="AQ113" s="160">
        <f>IF($AF$18&gt;0,PPMT('Assumptions (Coal)'!$V$7,Model!AH1,'Assumptions (Coal)'!$V$10,'Assumptions (Coal)'!$V$5*Model!$AF$18*AVERAGE('Assumptions (Coal)'!$Y$2:$AD$2)/10^9),0)</f>
        <v>-0.3160299029</v>
      </c>
      <c r="AR113" s="160">
        <f>IF($AF$18&gt;0,PPMT('Assumptions (Coal)'!$V$7,Model!AI1,'Assumptions (Coal)'!$V$10,'Assumptions (Coal)'!$V$5*Model!$AF$18*AVERAGE('Assumptions (Coal)'!$Y$2:$AD$2)/10^9),0)</f>
        <v>-0.3310413233</v>
      </c>
      <c r="AS113" s="160">
        <f>IF($AF$18&gt;0,PPMT('Assumptions (Coal)'!$V$7,Model!AJ1,'Assumptions (Coal)'!$V$10,'Assumptions (Coal)'!$V$5*Model!$AF$18*AVERAGE('Assumptions (Coal)'!$Y$2:$AD$2)/10^9),0)</f>
        <v>-0.3467657862</v>
      </c>
      <c r="AT113" s="160">
        <f>IF($AF$18&gt;0,PPMT('Assumptions (Coal)'!$V$7,Model!AK1,'Assumptions (Coal)'!$V$10,'Assumptions (Coal)'!$V$5*Model!$AF$18*AVERAGE('Assumptions (Coal)'!$Y$2:$AD$2)/10^9),0)</f>
        <v>-0.363237161</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-0.005218291987</v>
      </c>
      <c r="AH114" s="160">
        <f>IF($AG$18&gt;0,PPMT('Assumptions (Coal)'!$V$7,Model!X1,'Assumptions (Coal)'!$V$10,'Assumptions (Coal)'!$V$5*Model!$AG$18*AVERAGE('Assumptions (Coal)'!$Z$2:$AE$2)/10^9),0)</f>
        <v>-0.005466160856</v>
      </c>
      <c r="AI114" s="160">
        <f>IF($AG$18&gt;0,PPMT('Assumptions (Coal)'!$V$7,Model!Y1,'Assumptions (Coal)'!$V$10,'Assumptions (Coal)'!$V$5*Model!$AG$18*AVERAGE('Assumptions (Coal)'!$Z$2:$AE$2)/10^9),0)</f>
        <v>-0.005725803497</v>
      </c>
      <c r="AJ114" s="160">
        <f>IF($AG$18&gt;0,PPMT('Assumptions (Coal)'!$V$7,Model!Z1,'Assumptions (Coal)'!$V$10,'Assumptions (Coal)'!$V$5*Model!$AG$18*AVERAGE('Assumptions (Coal)'!$Z$2:$AE$2)/10^9),0)</f>
        <v>-0.005997779163</v>
      </c>
      <c r="AK114" s="160">
        <f>IF($AG$18&gt;0,PPMT('Assumptions (Coal)'!$V$7,Model!AA1,'Assumptions (Coal)'!$V$10,'Assumptions (Coal)'!$V$5*Model!$AG$18*AVERAGE('Assumptions (Coal)'!$Z$2:$AE$2)/10^9),0)</f>
        <v>-0.006282673673</v>
      </c>
      <c r="AL114" s="160">
        <f>IF($AG$18&gt;0,PPMT('Assumptions (Coal)'!$V$7,Model!AB1,'Assumptions (Coal)'!$V$10,'Assumptions (Coal)'!$V$5*Model!$AG$18*AVERAGE('Assumptions (Coal)'!$Z$2:$AE$2)/10^9),0)</f>
        <v>-0.006581100672</v>
      </c>
      <c r="AM114" s="160">
        <f>IF($AG$18&gt;0,PPMT('Assumptions (Coal)'!$V$7,Model!AC1,'Assumptions (Coal)'!$V$10,'Assumptions (Coal)'!$V$5*Model!$AG$18*AVERAGE('Assumptions (Coal)'!$Z$2:$AE$2)/10^9),0)</f>
        <v>-0.006893702954</v>
      </c>
      <c r="AN114" s="160">
        <f>IF($AG$18&gt;0,PPMT('Assumptions (Coal)'!$V$7,Model!AD1,'Assumptions (Coal)'!$V$10,'Assumptions (Coal)'!$V$5*Model!$AG$18*AVERAGE('Assumptions (Coal)'!$Z$2:$AE$2)/10^9),0)</f>
        <v>-0.007221153845</v>
      </c>
      <c r="AO114" s="160">
        <f>IF($AG$18&gt;0,PPMT('Assumptions (Coal)'!$V$7,Model!AE1,'Assumptions (Coal)'!$V$10,'Assumptions (Coal)'!$V$5*Model!$AG$18*AVERAGE('Assumptions (Coal)'!$Z$2:$AE$2)/10^9),0)</f>
        <v>-0.007564158652</v>
      </c>
      <c r="AP114" s="160">
        <f>IF($AG$18&gt;0,PPMT('Assumptions (Coal)'!$V$7,Model!AF1,'Assumptions (Coal)'!$V$10,'Assumptions (Coal)'!$V$5*Model!$AG$18*AVERAGE('Assumptions (Coal)'!$Z$2:$AE$2)/10^9),0)</f>
        <v>-0.007923456188</v>
      </c>
      <c r="AQ114" s="160">
        <f>IF($AG$18&gt;0,PPMT('Assumptions (Coal)'!$V$7,Model!AG1,'Assumptions (Coal)'!$V$10,'Assumptions (Coal)'!$V$5*Model!$AG$18*AVERAGE('Assumptions (Coal)'!$Z$2:$AE$2)/10^9),0)</f>
        <v>-0.008299820357</v>
      </c>
      <c r="AR114" s="160">
        <f>IF($AG$18&gt;0,PPMT('Assumptions (Coal)'!$V$7,Model!AH1,'Assumptions (Coal)'!$V$10,'Assumptions (Coal)'!$V$5*Model!$AG$18*AVERAGE('Assumptions (Coal)'!$Z$2:$AE$2)/10^9),0)</f>
        <v>-0.008694061824</v>
      </c>
      <c r="AS114" s="160">
        <f>IF($AG$18&gt;0,PPMT('Assumptions (Coal)'!$V$7,Model!AI1,'Assumptions (Coal)'!$V$10,'Assumptions (Coal)'!$V$5*Model!$AG$18*AVERAGE('Assumptions (Coal)'!$Z$2:$AE$2)/10^9),0)</f>
        <v>-0.009107029761</v>
      </c>
      <c r="AT114" s="160">
        <f>IF($AG$18&gt;0,PPMT('Assumptions (Coal)'!$V$7,Model!AJ1,'Assumptions (Coal)'!$V$10,'Assumptions (Coal)'!$V$5*Model!$AG$18*AVERAGE('Assumptions (Coal)'!$Z$2:$AE$2)/10^9),0)</f>
        <v>-0.009539613674</v>
      </c>
      <c r="AU114" s="160">
        <f>IF($AG$18&gt;0,PPMT('Assumptions (Coal)'!$V$7,Model!AK1,'Assumptions (Coal)'!$V$10,'Assumptions (Coal)'!$V$5*Model!$AG$18*AVERAGE('Assumptions (Coal)'!$Z$2:$AE$2)/10^9),0)</f>
        <v>-0.009992745324</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-0.1772592317</v>
      </c>
      <c r="AJ116" s="160">
        <f>IF($AI$18&gt;0,PPMT('Assumptions (Coal)'!$V$7,Model!X1,'Assumptions (Coal)'!$V$10,'Assumptions (Coal)'!$V$5*Model!$AI$18*AVERAGE('Assumptions (Coal)'!$AB$2:$AG$2)/10^9),0)</f>
        <v>-0.1856790452</v>
      </c>
      <c r="AK116" s="160">
        <f>IF($AI$18&gt;0,PPMT('Assumptions (Coal)'!$V$7,Model!Y1,'Assumptions (Coal)'!$V$10,'Assumptions (Coal)'!$V$5*Model!$AI$18*AVERAGE('Assumptions (Coal)'!$AB$2:$AG$2)/10^9),0)</f>
        <v>-0.1944987999</v>
      </c>
      <c r="AL116" s="160">
        <f>IF($AI$18&gt;0,PPMT('Assumptions (Coal)'!$V$7,Model!Z1,'Assumptions (Coal)'!$V$10,'Assumptions (Coal)'!$V$5*Model!$AI$18*AVERAGE('Assumptions (Coal)'!$AB$2:$AG$2)/10^9),0)</f>
        <v>-0.2037374929</v>
      </c>
      <c r="AM116" s="160">
        <f>IF($AI$18&gt;0,PPMT('Assumptions (Coal)'!$V$7,Model!AA1,'Assumptions (Coal)'!$V$10,'Assumptions (Coal)'!$V$5*Model!$AI$18*AVERAGE('Assumptions (Coal)'!$AB$2:$AG$2)/10^9),0)</f>
        <v>-0.2134150238</v>
      </c>
      <c r="AN116" s="160">
        <f>IF($AI$18&gt;0,PPMT('Assumptions (Coal)'!$V$7,Model!AB1,'Assumptions (Coal)'!$V$10,'Assumptions (Coal)'!$V$5*Model!$AI$18*AVERAGE('Assumptions (Coal)'!$AB$2:$AG$2)/10^9),0)</f>
        <v>-0.2235522374</v>
      </c>
      <c r="AO116" s="160">
        <f>IF($AI$18&gt;0,PPMT('Assumptions (Coal)'!$V$7,Model!AC1,'Assumptions (Coal)'!$V$10,'Assumptions (Coal)'!$V$5*Model!$AI$18*AVERAGE('Assumptions (Coal)'!$AB$2:$AG$2)/10^9),0)</f>
        <v>-0.2341709687</v>
      </c>
      <c r="AP116" s="160">
        <f>IF($AI$18&gt;0,PPMT('Assumptions (Coal)'!$V$7,Model!AD1,'Assumptions (Coal)'!$V$10,'Assumptions (Coal)'!$V$5*Model!$AI$18*AVERAGE('Assumptions (Coal)'!$AB$2:$AG$2)/10^9),0)</f>
        <v>-0.2452940897</v>
      </c>
      <c r="AQ116" s="160">
        <f>IF($AI$18&gt;0,PPMT('Assumptions (Coal)'!$V$7,Model!AE1,'Assumptions (Coal)'!$V$10,'Assumptions (Coal)'!$V$5*Model!$AI$18*AVERAGE('Assumptions (Coal)'!$AB$2:$AG$2)/10^9),0)</f>
        <v>-0.256945559</v>
      </c>
      <c r="AR116" s="160">
        <f>IF($AI$18&gt;0,PPMT('Assumptions (Coal)'!$V$7,Model!AF1,'Assumptions (Coal)'!$V$10,'Assumptions (Coal)'!$V$5*Model!$AI$18*AVERAGE('Assumptions (Coal)'!$AB$2:$AG$2)/10^9),0)</f>
        <v>-0.269150473</v>
      </c>
      <c r="AS116" s="160">
        <f>IF($AI$18&gt;0,PPMT('Assumptions (Coal)'!$V$7,Model!AG1,'Assumptions (Coal)'!$V$10,'Assumptions (Coal)'!$V$5*Model!$AI$18*AVERAGE('Assumptions (Coal)'!$AB$2:$AG$2)/10^9),0)</f>
        <v>-0.2819351205</v>
      </c>
      <c r="AT116" s="160">
        <f>IF($AI$18&gt;0,PPMT('Assumptions (Coal)'!$V$7,Model!AH1,'Assumptions (Coal)'!$V$10,'Assumptions (Coal)'!$V$5*Model!$AI$18*AVERAGE('Assumptions (Coal)'!$AB$2:$AG$2)/10^9),0)</f>
        <v>-0.2953270387</v>
      </c>
      <c r="AU116" s="160">
        <f>IF($AI$18&gt;0,PPMT('Assumptions (Coal)'!$V$7,Model!AI1,'Assumptions (Coal)'!$V$10,'Assumptions (Coal)'!$V$5*Model!$AI$18*AVERAGE('Assumptions (Coal)'!$AB$2:$AG$2)/10^9),0)</f>
        <v>-0.3093550731</v>
      </c>
      <c r="AV116" s="160">
        <f>IF($AI$18&gt;0,PPMT('Assumptions (Coal)'!$V$7,Model!AJ1,'Assumptions (Coal)'!$V$10,'Assumptions (Coal)'!$V$5*Model!$AI$18*AVERAGE('Assumptions (Coal)'!$AB$2:$AG$2)/10^9),0)</f>
        <v>-0.324049439</v>
      </c>
      <c r="AW116" s="160">
        <f>IF($AI$18&gt;0,PPMT('Assumptions (Coal)'!$V$7,Model!AK1,'Assumptions (Coal)'!$V$10,'Assumptions (Coal)'!$V$5*Model!$AI$18*AVERAGE('Assumptions (Coal)'!$AB$2:$AG$2)/10^9),0)</f>
        <v>-0.3394417874</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-0.09444456789</v>
      </c>
      <c r="AK117" s="177">
        <f>IF($AJ$18&gt;0,PPMT('Assumptions (Coal)'!$V$7,Model!X1,'Assumptions (Coal)'!$V$10,'Assumptions (Coal)'!$V$5*Model!$AJ$18*AVERAGE('Assumptions (Coal)'!$AC$2:$AH$2)/10^9),0)</f>
        <v>-0.09893068487</v>
      </c>
      <c r="AL117" s="177">
        <f>IF($AJ$18&gt;0,PPMT('Assumptions (Coal)'!$V$7,Model!Y1,'Assumptions (Coal)'!$V$10,'Assumptions (Coal)'!$V$5*Model!$AJ$18*AVERAGE('Assumptions (Coal)'!$AC$2:$AH$2)/10^9),0)</f>
        <v>-0.1036298924</v>
      </c>
      <c r="AM117" s="177">
        <f>IF($AJ$18&gt;0,PPMT('Assumptions (Coal)'!$V$7,Model!Z1,'Assumptions (Coal)'!$V$10,'Assumptions (Coal)'!$V$5*Model!$AJ$18*AVERAGE('Assumptions (Coal)'!$AC$2:$AH$2)/10^9),0)</f>
        <v>-0.1085523123</v>
      </c>
      <c r="AN117" s="177">
        <f>IF($AJ$18&gt;0,PPMT('Assumptions (Coal)'!$V$7,Model!AA1,'Assumptions (Coal)'!$V$10,'Assumptions (Coal)'!$V$5*Model!$AJ$18*AVERAGE('Assumptions (Coal)'!$AC$2:$AH$2)/10^9),0)</f>
        <v>-0.1137085471</v>
      </c>
      <c r="AO117" s="177">
        <f>IF($AJ$18&gt;0,PPMT('Assumptions (Coal)'!$V$7,Model!AB1,'Assumptions (Coal)'!$V$10,'Assumptions (Coal)'!$V$5*Model!$AJ$18*AVERAGE('Assumptions (Coal)'!$AC$2:$AH$2)/10^9),0)</f>
        <v>-0.1191097031</v>
      </c>
      <c r="AP117" s="177">
        <f>IF($AJ$18&gt;0,PPMT('Assumptions (Coal)'!$V$7,Model!AC1,'Assumptions (Coal)'!$V$10,'Assumptions (Coal)'!$V$5*Model!$AJ$18*AVERAGE('Assumptions (Coal)'!$AC$2:$AH$2)/10^9),0)</f>
        <v>-0.124767414</v>
      </c>
      <c r="AQ117" s="177">
        <f>IF($AJ$18&gt;0,PPMT('Assumptions (Coal)'!$V$7,Model!AD1,'Assumptions (Coal)'!$V$10,'Assumptions (Coal)'!$V$5*Model!$AJ$18*AVERAGE('Assumptions (Coal)'!$AC$2:$AH$2)/10^9),0)</f>
        <v>-0.1306938662</v>
      </c>
      <c r="AR117" s="177">
        <f>IF($AJ$18&gt;0,PPMT('Assumptions (Coal)'!$V$7,Model!AE1,'Assumptions (Coal)'!$V$10,'Assumptions (Coal)'!$V$5*Model!$AJ$18*AVERAGE('Assumptions (Coal)'!$AC$2:$AH$2)/10^9),0)</f>
        <v>-0.1369018248</v>
      </c>
      <c r="AS117" s="177">
        <f>IF($AJ$18&gt;0,PPMT('Assumptions (Coal)'!$V$7,Model!AF1,'Assumptions (Coal)'!$V$10,'Assumptions (Coal)'!$V$5*Model!$AJ$18*AVERAGE('Assumptions (Coal)'!$AC$2:$AH$2)/10^9),0)</f>
        <v>-0.1434046615</v>
      </c>
      <c r="AT117" s="177">
        <f>IF($AJ$18&gt;0,PPMT('Assumptions (Coal)'!$V$7,Model!AG1,'Assumptions (Coal)'!$V$10,'Assumptions (Coal)'!$V$5*Model!$AJ$18*AVERAGE('Assumptions (Coal)'!$AC$2:$AH$2)/10^9),0)</f>
        <v>-0.1502163829</v>
      </c>
      <c r="AU117" s="177">
        <f>IF($AJ$18&gt;0,PPMT('Assumptions (Coal)'!$V$7,Model!AH1,'Assumptions (Coal)'!$V$10,'Assumptions (Coal)'!$V$5*Model!$AJ$18*AVERAGE('Assumptions (Coal)'!$AC$2:$AH$2)/10^9),0)</f>
        <v>-0.1573516611</v>
      </c>
      <c r="AV117" s="177">
        <f>IF($AJ$18&gt;0,PPMT('Assumptions (Coal)'!$V$7,Model!AI1,'Assumptions (Coal)'!$V$10,'Assumptions (Coal)'!$V$5*Model!$AJ$18*AVERAGE('Assumptions (Coal)'!$AC$2:$AH$2)/10^9),0)</f>
        <v>-0.164825865</v>
      </c>
      <c r="AW117" s="177">
        <f>IF($AJ$18&gt;0,PPMT('Assumptions (Coal)'!$V$7,Model!AJ1,'Assumptions (Coal)'!$V$10,'Assumptions (Coal)'!$V$5*Model!$AJ$18*AVERAGE('Assumptions (Coal)'!$AC$2:$AH$2)/10^9),0)</f>
        <v>-0.1726550936</v>
      </c>
      <c r="AX117" s="177">
        <f>IF($AJ$18&gt;0,PPMT('Assumptions (Coal)'!$V$7,Model!AK1,'Assumptions (Coal)'!$V$10,'Assumptions (Coal)'!$V$5*Model!$AJ$18*AVERAGE('Assumptions (Coal)'!$AC$2:$AH$2)/10^9),0)</f>
        <v>-0.1808562105</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-0.03357381357</v>
      </c>
      <c r="H136" s="177">
        <f t="array" ref="H136">SUM(IF(ISERROR(H137:H188),"",H137:H188))</f>
        <v>-0.05110055947</v>
      </c>
      <c r="I136" s="177">
        <f t="array" ref="I136">SUM(IF(ISERROR(I137:I188),"",I137:I188))</f>
        <v>-0.04853736281</v>
      </c>
      <c r="J136" s="177">
        <f t="array" ref="J136">SUM(IF(ISERROR(J137:J188),"",J137:J188))</f>
        <v>-0.0458524143</v>
      </c>
      <c r="K136" s="177">
        <f t="array" ref="K136">SUM(IF(ISERROR(K137:K188),"",K137:K188))</f>
        <v>-0.04303993074</v>
      </c>
      <c r="L136" s="177">
        <f t="array" ref="L136">SUM(IF(ISERROR(L137:L188),"",L137:L188))</f>
        <v>-0.06093435263</v>
      </c>
      <c r="M136" s="177">
        <f t="array" ref="M136">SUM(IF(ISERROR(M137:M188),"",M137:M188))</f>
        <v>-0.05686422549</v>
      </c>
      <c r="N136" s="177">
        <f t="array" ref="N136">SUM(IF(ISERROR(N137:N188),"",N137:N188))</f>
        <v>-0.161100404</v>
      </c>
      <c r="O136" s="177">
        <f t="array" ref="O136">SUM(IF(ISERROR(O137:O188),"",O137:O188))</f>
        <v>-0.196514797</v>
      </c>
      <c r="P136" s="177">
        <f t="array" ref="P136">SUM(IF(ISERROR(P137:P188),"",P137:P188))</f>
        <v>-0.1843447174</v>
      </c>
      <c r="Q136" s="177">
        <f t="array" ref="Q136">SUM(IF(ISERROR(Q137:Q188),"",Q137:Q188))</f>
        <v>-0.171596559</v>
      </c>
      <c r="R136" s="177">
        <f t="array" ref="R136">SUM(IF(ISERROR(R137:R188),"",R137:R188))</f>
        <v>-0.1582428631</v>
      </c>
      <c r="S136" s="177">
        <f t="array" ref="S136">SUM(IF(ISERROR(S137:S188),"",S137:S188))</f>
        <v>-0.1442548666</v>
      </c>
      <c r="T136" s="177">
        <f t="array" ref="T136">SUM(IF(ISERROR(T137:T188),"",T137:T188))</f>
        <v>-0.1296024403</v>
      </c>
      <c r="U136" s="177">
        <f t="array" ref="U136">SUM(IF(ISERROR(U137:U188),"",U137:U188))</f>
        <v>-0.1142540237</v>
      </c>
      <c r="V136" s="177">
        <f t="array" ref="V136">SUM(IF(ISERROR(V137:V188),"",V137:V188))</f>
        <v>-0.09817655739</v>
      </c>
      <c r="W136" s="177">
        <f t="array" ref="W136">SUM(IF(ISERROR(W137:W188),"",W137:W188))</f>
        <v>-0.08451556111</v>
      </c>
      <c r="X136" s="177">
        <f t="array" ref="X136">SUM(IF(ISERROR(X137:X188),"",X137:X188))</f>
        <v>-1.30122406</v>
      </c>
      <c r="Y136" s="177">
        <f t="array" ref="Y136">SUM(IF(ISERROR(Y137:Y188),"",Y137:Y188))</f>
        <v>-1.478083667</v>
      </c>
      <c r="Z136" s="177">
        <f t="array" ref="Z136">SUM(IF(ISERROR(Z137:Z188),"",Z137:Z188))</f>
        <v>-1.759695472</v>
      </c>
      <c r="AA136" s="177">
        <f t="array" ref="AA136">SUM(IF(ISERROR(AA137:AA188),"",AA137:AA188))</f>
        <v>-1.77888613</v>
      </c>
      <c r="AB136" s="177">
        <f t="array" ref="AB136">SUM(IF(ISERROR(AB137:AB188),"",AB137:AB188))</f>
        <v>-1.974217215</v>
      </c>
      <c r="AC136" s="177">
        <f t="array" ref="AC136">SUM(IF(ISERROR(AC137:AC188),"",AC137:AC188))</f>
        <v>-2.049271077</v>
      </c>
      <c r="AD136" s="177">
        <f t="array" ref="AD136">SUM(IF(ISERROR(AD137:AD188),"",AD137:AD188))</f>
        <v>-1.953985676</v>
      </c>
      <c r="AE136" s="177">
        <f t="array" ref="AE136">SUM(IF(ISERROR(AE137:AE188),"",AE137:AE188))</f>
        <v>-1.805797088</v>
      </c>
      <c r="AF136" s="177">
        <f t="array" ref="AF136">SUM(IF(ISERROR(AF137:AF188),"",AF137:AF188))</f>
        <v>-1.841375101</v>
      </c>
      <c r="AG136" s="177">
        <f t="array" ref="AG136">SUM(IF(ISERROR(AG137:AG188),"",AG137:AG188))</f>
        <v>-1.675013301</v>
      </c>
      <c r="AH136" s="177">
        <f t="array" ref="AH136">SUM(IF(ISERROR(AH137:AH188),"",AH137:AH188))</f>
        <v>-1.495003004</v>
      </c>
      <c r="AI136" s="177">
        <f t="array" ref="AI136">SUM(IF(ISERROR(AI137:AI188),"",AI137:AI188))</f>
        <v>-1.48474826</v>
      </c>
      <c r="AJ136" s="177">
        <f t="array" ref="AJ136">SUM(IF(ISERROR(AJ137:AJ188),"",AJ137:AJ188))</f>
        <v>-1.373813336</v>
      </c>
      <c r="AK136" s="177">
        <f t="array" ref="AK136">SUM(IF(ISERROR(AK137:AK188),"",AK137:AK188))</f>
        <v>-1.153607965</v>
      </c>
      <c r="AL136" s="177">
        <f t="array" ref="AL136">SUM(IF(ISERROR(AL137:AL188),"",AL137:AL188))</f>
        <v>-0.9229428378</v>
      </c>
      <c r="AM136" s="177">
        <f t="array" ref="AM136">SUM(IF(ISERROR(AM137:AM188),"",AM137:AM188))</f>
        <v>-0.6813211174</v>
      </c>
      <c r="AN136" s="177">
        <f t="array" ref="AN136">SUM(IF(ISERROR(AN137:AN188),"",AN137:AN188))</f>
        <v>-0.544654348</v>
      </c>
      <c r="AO136" s="177">
        <f t="array" ref="AO136">SUM(IF(ISERROR(AO137:AO188),"",AO137:AO188))</f>
        <v>-0.4249865121</v>
      </c>
      <c r="AP136" s="177">
        <f t="array" ref="AP136">SUM(IF(ISERROR(AP137:AP188),"",AP137:AP188))</f>
        <v>-0.3344766267</v>
      </c>
      <c r="AQ136" s="177">
        <f t="array" ref="AQ136">SUM(IF(ISERROR(AQ137:AQ188),"",AQ137:AQ188))</f>
        <v>-0.2516861127</v>
      </c>
      <c r="AR136" s="177">
        <f t="array" ref="AR136">SUM(IF(ISERROR(AR137:AR188),"",AR137:AR188))</f>
        <v>-0.1945309494</v>
      </c>
      <c r="AS136" s="177">
        <f t="array" ref="AS136">SUM(IF(ISERROR(AS137:AS188),"",AS137:AS188))</f>
        <v>-0.1547578818</v>
      </c>
      <c r="AT136" s="177">
        <f t="array" ref="AT136">SUM(IF(ISERROR(AT137:AT188),"",AT137:AT188))</f>
        <v>-0.1176502834</v>
      </c>
      <c r="AU136" s="177">
        <f t="array" ref="AU136">SUM(IF(ISERROR(AU137:AU188),"",AU137:AU188))</f>
        <v>-0.07878007407</v>
      </c>
      <c r="AV136" s="177">
        <f t="array" ref="AV136">SUM(IF(ISERROR(AV137:AV188),"",AV137:AV188))</f>
        <v>-0.05613684879</v>
      </c>
      <c r="AW136" s="177">
        <f t="array" ref="AW136">SUM(IF(ISERROR(AW137:AW188),"",AW137:AW188))</f>
        <v>-0.03291527185</v>
      </c>
      <c r="AX136" s="177">
        <f t="array" ref="AX136">SUM(IF(ISERROR(AX137:AX188),"",AX137:AX188))</f>
        <v>-0.00859067</v>
      </c>
      <c r="AY136" s="177">
        <f t="array" ref="AY136">SUM(IF(ISERROR(AY137:AY188),"",AY137:AY188))</f>
        <v>0</v>
      </c>
      <c r="AZ136" s="177">
        <f t="array" ref="AZ136">SUM(IF(ISERROR(AZ137:AZ188),"",AZ137:AZ188))</f>
        <v>0</v>
      </c>
      <c r="BA136" s="177">
        <f t="array" ref="BA136">SUM(IF(ISERROR(BA137:BA188),"",BA137:BA188))</f>
        <v>0</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-0.03357381357</v>
      </c>
      <c r="H141" s="160">
        <f>IF($G$18&gt;0,IPMT('Assumptions (Coal)'!$V$7,Model!X$1,'Assumptions (Coal)'!$V$10,'Assumptions (Coal)'!$V$5*Model!$G$18*AVERAGE('Assumptions (Coal)'!$B$2:$E$2)/10^9),0)</f>
        <v>-0.03198842001</v>
      </c>
      <c r="I141" s="160">
        <f>IF($G$18&gt;0,IPMT('Assumptions (Coal)'!$V$7,Model!Y$1,'Assumptions (Coal)'!$V$10,'Assumptions (Coal)'!$V$5*Model!$G$18*AVERAGE('Assumptions (Coal)'!$B$2:$E$2)/10^9),0)</f>
        <v>-0.03032772025</v>
      </c>
      <c r="J141" s="160">
        <f>IF($G$18&gt;0,IPMT('Assumptions (Coal)'!$V$7,Model!Z$1,'Assumptions (Coal)'!$V$10,'Assumptions (Coal)'!$V$5*Model!$G$18*AVERAGE('Assumptions (Coal)'!$B$2:$E$2)/10^9),0)</f>
        <v>-0.02858813725</v>
      </c>
      <c r="K141" s="160">
        <f>IF($G$18&gt;0,IPMT('Assumptions (Coal)'!$V$7,Model!AA$1,'Assumptions (Coal)'!$V$10,'Assumptions (Coal)'!$V$5*Model!$G$18*AVERAGE('Assumptions (Coal)'!$B$2:$E$2)/10^9),0)</f>
        <v>-0.02676592406</v>
      </c>
      <c r="L141" s="160">
        <f>IF($G$18&gt;0,IPMT('Assumptions (Coal)'!$V$7,Model!AB$1,'Assumptions (Coal)'!$V$10,'Assumptions (Coal)'!$V$5*Model!$G$18*AVERAGE('Assumptions (Coal)'!$B$2:$E$2)/10^9),0)</f>
        <v>-0.02485715575</v>
      </c>
      <c r="M141" s="160">
        <f>IF($G$18&gt;0,IPMT('Assumptions (Coal)'!$V$7,Model!AC$1,'Assumptions (Coal)'!$V$10,'Assumptions (Coal)'!$V$5*Model!$G$18*AVERAGE('Assumptions (Coal)'!$B$2:$E$2)/10^9),0)</f>
        <v>-0.02285772094</v>
      </c>
      <c r="N141" s="177">
        <f>IF($G$18&gt;0,IPMT('Assumptions (Coal)'!$V$7,Model!AD$1,'Assumptions (Coal)'!$V$10,'Assumptions (Coal)'!$V$5*Model!$G$18*AVERAGE('Assumptions (Coal)'!$B$2:$E$2)/10^9),0)</f>
        <v>-0.02076331298</v>
      </c>
      <c r="O141" s="160">
        <f>IF($G$18&gt;0,IPMT('Assumptions (Coal)'!$V$7,Model!AE$1,'Assumptions (Coal)'!$V$10,'Assumptions (Coal)'!$V$5*Model!$G$18*AVERAGE('Assumptions (Coal)'!$B$2:$E$2)/10^9),0)</f>
        <v>-0.01856942064</v>
      </c>
      <c r="P141" s="160">
        <f>IF($G$18&gt;0,IPMT('Assumptions (Coal)'!$V$7,Model!AF$1,'Assumptions (Coal)'!$V$10,'Assumptions (Coal)'!$V$5*Model!$G$18*AVERAGE('Assumptions (Coal)'!$B$2:$E$2)/10^9),0)</f>
        <v>-0.01627131841</v>
      </c>
      <c r="Q141" s="160">
        <f>IF($G$18&gt;0,IPMT('Assumptions (Coal)'!$V$7,Model!AG$1,'Assumptions (Coal)'!$V$10,'Assumptions (Coal)'!$V$5*Model!$G$18*AVERAGE('Assumptions (Coal)'!$B$2:$E$2)/10^9),0)</f>
        <v>-0.01386405632</v>
      </c>
      <c r="R141" s="160">
        <f>IF($G$18&gt;0,IPMT('Assumptions (Coal)'!$V$7,Model!AH$1,'Assumptions (Coal)'!$V$10,'Assumptions (Coal)'!$V$5*Model!$G$18*AVERAGE('Assumptions (Coal)'!$B$2:$E$2)/10^9),0)</f>
        <v>-0.01134244929</v>
      </c>
      <c r="S141" s="160">
        <f>IF($G$18&gt;0,IPMT('Assumptions (Coal)'!$V$7,Model!AI$1,'Assumptions (Coal)'!$V$10,'Assumptions (Coal)'!$V$5*Model!$G$18*AVERAGE('Assumptions (Coal)'!$B$2:$E$2)/10^9),0)</f>
        <v>-0.008701065925</v>
      </c>
      <c r="T141" s="160">
        <f>IF($G$18&gt;0,IPMT('Assumptions (Coal)'!$V$7,Model!AJ$1,'Assumptions (Coal)'!$V$10,'Assumptions (Coal)'!$V$5*Model!$G$18*AVERAGE('Assumptions (Coal)'!$B$2:$E$2)/10^9),0)</f>
        <v>-0.005934216849</v>
      </c>
      <c r="U141" s="160">
        <f>IF($G$18&gt;0,IPMT('Assumptions (Coal)'!$V$7,Model!AK$1,'Assumptions (Coal)'!$V$10,'Assumptions (Coal)'!$V$5*Model!$G$18*AVERAGE('Assumptions (Coal)'!$B$2:$E$2)/10^9),0)</f>
        <v>-0.003035942442</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-0.01911213946</v>
      </c>
      <c r="I142" s="160">
        <f>IF($H$18&gt;0,IPMT('Assumptions (Coal)'!$V$7,Model!X$1,'Assumptions (Coal)'!$V$10,'Assumptions (Coal)'!$V$5*Model!$H$18*AVERAGE('Assumptions (Coal)'!$B$2:$F$2)/10^9),0)</f>
        <v>-0.01820964256</v>
      </c>
      <c r="J142" s="160">
        <f>IF($H$18&gt;0,IPMT('Assumptions (Coal)'!$V$7,Model!Y$1,'Assumptions (Coal)'!$V$10,'Assumptions (Coal)'!$V$5*Model!$H$18*AVERAGE('Assumptions (Coal)'!$B$2:$F$2)/10^9),0)</f>
        <v>-0.01726427705</v>
      </c>
      <c r="K142" s="160">
        <f>IF($H$18&gt;0,IPMT('Assumptions (Coal)'!$V$7,Model!Z$1,'Assumptions (Coal)'!$V$10,'Assumptions (Coal)'!$V$5*Model!$H$18*AVERAGE('Assumptions (Coal)'!$B$2:$F$2)/10^9),0)</f>
        <v>-0.01627400668</v>
      </c>
      <c r="L142" s="160">
        <f>IF($H$18&gt;0,IPMT('Assumptions (Coal)'!$V$7,Model!AA$1,'Assumptions (Coal)'!$V$10,'Assumptions (Coal)'!$V$5*Model!$H$18*AVERAGE('Assumptions (Coal)'!$B$2:$F$2)/10^9),0)</f>
        <v>-0.01523669846</v>
      </c>
      <c r="M142" s="160">
        <f>IF($H$18&gt;0,IPMT('Assumptions (Coal)'!$V$7,Model!AB$1,'Assumptions (Coal)'!$V$10,'Assumptions (Coal)'!$V$5*Model!$H$18*AVERAGE('Assumptions (Coal)'!$B$2:$F$2)/10^9),0)</f>
        <v>-0.01415011811</v>
      </c>
      <c r="N142" s="177">
        <f>IF($H$18&gt;0,IPMT('Assumptions (Coal)'!$V$7,Model!AC$1,'Assumptions (Coal)'!$V$10,'Assumptions (Coal)'!$V$5*Model!$H$18*AVERAGE('Assumptions (Coal)'!$B$2:$F$2)/10^9),0)</f>
        <v>-0.01301192519</v>
      </c>
      <c r="O142" s="160">
        <f>IF($H$18&gt;0,IPMT('Assumptions (Coal)'!$V$7,Model!AD$1,'Assumptions (Coal)'!$V$10,'Assumptions (Coal)'!$V$5*Model!$H$18*AVERAGE('Assumptions (Coal)'!$B$2:$F$2)/10^9),0)</f>
        <v>-0.0118196681</v>
      </c>
      <c r="P142" s="160">
        <f>IF($H$18&gt;0,IPMT('Assumptions (Coal)'!$V$7,Model!AE$1,'Assumptions (Coal)'!$V$10,'Assumptions (Coal)'!$V$5*Model!$H$18*AVERAGE('Assumptions (Coal)'!$B$2:$F$2)/10^9),0)</f>
        <v>-0.01057077881</v>
      </c>
      <c r="Q142" s="160">
        <f>IF($H$18&gt;0,IPMT('Assumptions (Coal)'!$V$7,Model!AF$1,'Assumptions (Coal)'!$V$10,'Assumptions (Coal)'!$V$5*Model!$H$18*AVERAGE('Assumptions (Coal)'!$B$2:$F$2)/10^9),0)</f>
        <v>-0.009262567269</v>
      </c>
      <c r="R142" s="160">
        <f>IF($H$18&gt;0,IPMT('Assumptions (Coal)'!$V$7,Model!AG$1,'Assumptions (Coal)'!$V$10,'Assumptions (Coal)'!$V$5*Model!$H$18*AVERAGE('Assumptions (Coal)'!$B$2:$F$2)/10^9),0)</f>
        <v>-0.007892215684</v>
      </c>
      <c r="S142" s="160">
        <f>IF($H$18&gt;0,IPMT('Assumptions (Coal)'!$V$7,Model!AH$1,'Assumptions (Coal)'!$V$10,'Assumptions (Coal)'!$V$5*Model!$H$18*AVERAGE('Assumptions (Coal)'!$B$2:$F$2)/10^9),0)</f>
        <v>-0.006456772398</v>
      </c>
      <c r="T142" s="160">
        <f>IF($H$18&gt;0,IPMT('Assumptions (Coal)'!$V$7,Model!AI$1,'Assumptions (Coal)'!$V$10,'Assumptions (Coal)'!$V$5*Model!$H$18*AVERAGE('Assumptions (Coal)'!$B$2:$F$2)/10^9),0)</f>
        <v>-0.004953145555</v>
      </c>
      <c r="U142" s="160">
        <f>IF($H$18&gt;0,IPMT('Assumptions (Coal)'!$V$7,Model!AJ$1,'Assumptions (Coal)'!$V$10,'Assumptions (Coal)'!$V$5*Model!$H$18*AVERAGE('Assumptions (Coal)'!$B$2:$F$2)/10^9),0)</f>
        <v>-0.003378096438</v>
      </c>
      <c r="V142" s="160">
        <f>IF($H$18&gt;0,IPMT('Assumptions (Coal)'!$V$7,Model!AK$1,'Assumptions (Coal)'!$V$10,'Assumptions (Coal)'!$V$5*Model!$H$18*AVERAGE('Assumptions (Coal)'!$B$2:$F$2)/10^9),0)</f>
        <v>-0.001728232488</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-0.02084049842</v>
      </c>
      <c r="M146" s="160">
        <f>IF($L$18&gt;0,IPMT('Assumptions (Coal)'!$V$7,Model!X$1,'Assumptions (Coal)'!$V$10,'Assumptions (Coal)'!$V$5*Model!$L$18*AVERAGE('Assumptions (Coal)'!$E$2:$J$2)/10^9),0)</f>
        <v>-0.01985638644</v>
      </c>
      <c r="N146" s="177">
        <f>IF($L$18&gt;0,IPMT('Assumptions (Coal)'!$V$7,Model!Y$1,'Assumptions (Coal)'!$V$10,'Assumptions (Coal)'!$V$5*Model!$L$18*AVERAGE('Assumptions (Coal)'!$E$2:$J$2)/10^9),0)</f>
        <v>-0.01882552914</v>
      </c>
      <c r="O146" s="160">
        <f>IF($L$18&gt;0,IPMT('Assumptions (Coal)'!$V$7,Model!Z$1,'Assumptions (Coal)'!$V$10,'Assumptions (Coal)'!$V$5*Model!$L$18*AVERAGE('Assumptions (Coal)'!$E$2:$J$2)/10^9),0)</f>
        <v>-0.01774570613</v>
      </c>
      <c r="P146" s="160">
        <f>IF($L$18&gt;0,IPMT('Assumptions (Coal)'!$V$7,Model!AA$1,'Assumptions (Coal)'!$V$10,'Assumptions (Coal)'!$V$5*Model!$L$18*AVERAGE('Assumptions (Coal)'!$E$2:$J$2)/10^9),0)</f>
        <v>-0.01661459152</v>
      </c>
      <c r="Q146" s="160">
        <f>IF($L$18&gt;0,IPMT('Assumptions (Coal)'!$V$7,Model!AB$1,'Assumptions (Coal)'!$V$10,'Assumptions (Coal)'!$V$5*Model!$L$18*AVERAGE('Assumptions (Coal)'!$E$2:$J$2)/10^9),0)</f>
        <v>-0.01542974896</v>
      </c>
      <c r="R146" s="160">
        <f>IF($L$18&gt;0,IPMT('Assumptions (Coal)'!$V$7,Model!AC$1,'Assumptions (Coal)'!$V$10,'Assumptions (Coal)'!$V$5*Model!$L$18*AVERAGE('Assumptions (Coal)'!$E$2:$J$2)/10^9),0)</f>
        <v>-0.01418862638</v>
      </c>
      <c r="S146" s="160">
        <f>IF($L$18&gt;0,IPMT('Assumptions (Coal)'!$V$7,Model!AD$1,'Assumptions (Coal)'!$V$10,'Assumptions (Coal)'!$V$5*Model!$L$18*AVERAGE('Assumptions (Coal)'!$E$2:$J$2)/10^9),0)</f>
        <v>-0.01288855049</v>
      </c>
      <c r="T146" s="160">
        <f>IF($L$18&gt;0,IPMT('Assumptions (Coal)'!$V$7,Model!AE$1,'Assumptions (Coal)'!$V$10,'Assumptions (Coal)'!$V$5*Model!$L$18*AVERAGE('Assumptions (Coal)'!$E$2:$J$2)/10^9),0)</f>
        <v>-0.01152672098</v>
      </c>
      <c r="U146" s="160">
        <f>IF($L$18&gt;0,IPMT('Assumptions (Coal)'!$V$7,Model!AF$1,'Assumptions (Coal)'!$V$10,'Assumptions (Coal)'!$V$5*Model!$L$18*AVERAGE('Assumptions (Coal)'!$E$2:$J$2)/10^9),0)</f>
        <v>-0.01010020458</v>
      </c>
      <c r="V146" s="160">
        <f>IF($L$18&gt;0,IPMT('Assumptions (Coal)'!$V$7,Model!AG$1,'Assumptions (Coal)'!$V$10,'Assumptions (Coal)'!$V$5*Model!$L$18*AVERAGE('Assumptions (Coal)'!$E$2:$J$2)/10^9),0)</f>
        <v>-0.008605928643</v>
      </c>
      <c r="W146" s="160">
        <f>IF($L$18&gt;0,IPMT('Assumptions (Coal)'!$V$7,Model!AH$1,'Assumptions (Coal)'!$V$10,'Assumptions (Coal)'!$V$5*Model!$L$18*AVERAGE('Assumptions (Coal)'!$E$2:$J$2)/10^9),0)</f>
        <v>-0.007040674602</v>
      </c>
      <c r="X146" s="160">
        <f>IF($L$18&gt;0,IPMT('Assumptions (Coal)'!$V$7,Model!AI$1,'Assumptions (Coal)'!$V$10,'Assumptions (Coal)'!$V$5*Model!$L$18*AVERAGE('Assumptions (Coal)'!$E$2:$J$2)/10^9),0)</f>
        <v>-0.005401070994</v>
      </c>
      <c r="Y146" s="160">
        <f>IF($L$18&gt;0,IPMT('Assumptions (Coal)'!$V$7,Model!AJ$1,'Assumptions (Coal)'!$V$10,'Assumptions (Coal)'!$V$5*Model!$L$18*AVERAGE('Assumptions (Coal)'!$E$2:$J$2)/10^9),0)</f>
        <v>-0.003683586215</v>
      </c>
      <c r="Z146" s="160">
        <f>IF($L$18&gt;0,IPMT('Assumptions (Coal)'!$V$7,Model!AK$1,'Assumptions (Coal)'!$V$10,'Assumptions (Coal)'!$V$5*Model!$L$18*AVERAGE('Assumptions (Coal)'!$E$2:$J$2)/10^9),0)</f>
        <v>-0.001884520908</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-0.1084996367</v>
      </c>
      <c r="O148" s="160">
        <f>IF($N$18&gt;0,IPMT('Assumptions (Coal)'!$V$7,Model!X$1,'Assumptions (Coal)'!$V$10,'Assumptions (Coal)'!$V$5*Model!$N$18*AVERAGE('Assumptions (Coal)'!$G$2:$L$2)/10^9),0)</f>
        <v>-0.1033761608</v>
      </c>
      <c r="P148" s="160">
        <f>IF($N$18&gt;0,IPMT('Assumptions (Coal)'!$V$7,Model!Y$1,'Assumptions (Coal)'!$V$10,'Assumptions (Coal)'!$V$5*Model!$N$18*AVERAGE('Assumptions (Coal)'!$G$2:$L$2)/10^9),0)</f>
        <v>-0.09800931977</v>
      </c>
      <c r="Q148" s="160">
        <f>IF($N$18&gt;0,IPMT('Assumptions (Coal)'!$V$7,Model!Z$1,'Assumptions (Coal)'!$V$10,'Assumptions (Coal)'!$V$5*Model!$N$18*AVERAGE('Assumptions (Coal)'!$G$2:$L$2)/10^9),0)</f>
        <v>-0.09238755378</v>
      </c>
      <c r="R148" s="160">
        <f>IF($N$18&gt;0,IPMT('Assumptions (Coal)'!$V$7,Model!AA$1,'Assumptions (Coal)'!$V$10,'Assumptions (Coal)'!$V$5*Model!$N$18*AVERAGE('Assumptions (Coal)'!$G$2:$L$2)/10^9),0)</f>
        <v>-0.08649875391</v>
      </c>
      <c r="S148" s="160">
        <f>IF($N$18&gt;0,IPMT('Assumptions (Coal)'!$V$7,Model!AB$1,'Assumptions (Coal)'!$V$10,'Assumptions (Coal)'!$V$5*Model!$N$18*AVERAGE('Assumptions (Coal)'!$G$2:$L$2)/10^9),0)</f>
        <v>-0.08033023605</v>
      </c>
      <c r="T148" s="160">
        <f>IF($N$18&gt;0,IPMT('Assumptions (Coal)'!$V$7,Model!AC$1,'Assumptions (Coal)'!$V$10,'Assumptions (Coal)'!$V$5*Model!$N$18*AVERAGE('Assumptions (Coal)'!$G$2:$L$2)/10^9),0)</f>
        <v>-0.07386871359</v>
      </c>
      <c r="U148" s="160">
        <f>IF($N$18&gt;0,IPMT('Assumptions (Coal)'!$V$7,Model!AD$1,'Assumptions (Coal)'!$V$10,'Assumptions (Coal)'!$V$5*Model!$N$18*AVERAGE('Assumptions (Coal)'!$G$2:$L$2)/10^9),0)</f>
        <v>-0.06710026881</v>
      </c>
      <c r="V148" s="160">
        <f>IF($N$18&gt;0,IPMT('Assumptions (Coal)'!$V$7,Model!AE$1,'Assumptions (Coal)'!$V$10,'Assumptions (Coal)'!$V$5*Model!$N$18*AVERAGE('Assumptions (Coal)'!$G$2:$L$2)/10^9),0)</f>
        <v>-0.0600103229</v>
      </c>
      <c r="W148" s="160">
        <f>IF($N$18&gt;0,IPMT('Assumptions (Coal)'!$V$7,Model!AF$1,'Assumptions (Coal)'!$V$10,'Assumptions (Coal)'!$V$5*Model!$N$18*AVERAGE('Assumptions (Coal)'!$G$2:$L$2)/10^9),0)</f>
        <v>-0.05258360457</v>
      </c>
      <c r="X148" s="160">
        <f>IF($N$18&gt;0,IPMT('Assumptions (Coal)'!$V$7,Model!AG$1,'Assumptions (Coal)'!$V$10,'Assumptions (Coal)'!$V$5*Model!$N$18*AVERAGE('Assumptions (Coal)'!$G$2:$L$2)/10^9),0)</f>
        <v>-0.04480411711</v>
      </c>
      <c r="Y148" s="160">
        <f>IF($N$18&gt;0,IPMT('Assumptions (Coal)'!$V$7,Model!AH$1,'Assumptions (Coal)'!$V$10,'Assumptions (Coal)'!$V$5*Model!$N$18*AVERAGE('Assumptions (Coal)'!$G$2:$L$2)/10^9),0)</f>
        <v>-0.03665510399</v>
      </c>
      <c r="Z148" s="160">
        <f>IF($N$18&gt;0,IPMT('Assumptions (Coal)'!$V$7,Model!AI$1,'Assumptions (Coal)'!$V$10,'Assumptions (Coal)'!$V$5*Model!$N$18*AVERAGE('Assumptions (Coal)'!$G$2:$L$2)/10^9),0)</f>
        <v>-0.02811901276</v>
      </c>
      <c r="AA148" s="160">
        <f>IF($N$18&gt;0,IPMT('Assumptions (Coal)'!$V$7,Model!AJ$1,'Assumptions (Coal)'!$V$10,'Assumptions (Coal)'!$V$5*Model!$N$18*AVERAGE('Assumptions (Coal)'!$G$2:$L$2)/10^9),0)</f>
        <v>-0.01917745719</v>
      </c>
      <c r="AB148" s="160">
        <f>IF($N$18&gt;0,IPMT('Assumptions (Coal)'!$V$7,Model!AK$1,'Assumptions (Coal)'!$V$10,'Assumptions (Coal)'!$V$5*Model!$N$18*AVERAGE('Assumptions (Coal)'!$G$2:$L$2)/10^9),0)</f>
        <v>-0.009811177733</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-0.04500384131</v>
      </c>
      <c r="P149" s="160">
        <f>IF($O$18&gt;0,IPMT('Assumptions (Coal)'!$V$7,Model!X$1,'Assumptions (Coal)'!$V$10,'Assumptions (Coal)'!$V$5*Model!$O$18*AVERAGE('Assumptions (Coal)'!$H$2:$M$2)/10^9),0)</f>
        <v>-0.04287870887</v>
      </c>
      <c r="Q149" s="160">
        <f>IF($O$18&gt;0,IPMT('Assumptions (Coal)'!$V$7,Model!Y$1,'Assumptions (Coal)'!$V$10,'Assumptions (Coal)'!$V$5*Model!$O$18*AVERAGE('Assumptions (Coal)'!$H$2:$M$2)/10^9),0)</f>
        <v>-0.04065263264</v>
      </c>
      <c r="R149" s="160">
        <f>IF($O$18&gt;0,IPMT('Assumptions (Coal)'!$V$7,Model!Z$1,'Assumptions (Coal)'!$V$10,'Assumptions (Coal)'!$V$5*Model!$O$18*AVERAGE('Assumptions (Coal)'!$H$2:$M$2)/10^9),0)</f>
        <v>-0.03832081779</v>
      </c>
      <c r="S149" s="160">
        <f>IF($O$18&gt;0,IPMT('Assumptions (Coal)'!$V$7,Model!AA$1,'Assumptions (Coal)'!$V$10,'Assumptions (Coal)'!$V$5*Model!$O$18*AVERAGE('Assumptions (Coal)'!$H$2:$M$2)/10^9),0)</f>
        <v>-0.03587824173</v>
      </c>
      <c r="T149" s="160">
        <f>IF($O$18&gt;0,IPMT('Assumptions (Coal)'!$V$7,Model!AB$1,'Assumptions (Coal)'!$V$10,'Assumptions (Coal)'!$V$5*Model!$O$18*AVERAGE('Assumptions (Coal)'!$H$2:$M$2)/10^9),0)</f>
        <v>-0.03331964331</v>
      </c>
      <c r="U149" s="160">
        <f>IF($O$18&gt;0,IPMT('Assumptions (Coal)'!$V$7,Model!AC$1,'Assumptions (Coal)'!$V$10,'Assumptions (Coal)'!$V$5*Model!$O$18*AVERAGE('Assumptions (Coal)'!$H$2:$M$2)/10^9),0)</f>
        <v>-0.03063951147</v>
      </c>
      <c r="V149" s="160">
        <f>IF($O$18&gt;0,IPMT('Assumptions (Coal)'!$V$7,Model!AD$1,'Assumptions (Coal)'!$V$10,'Assumptions (Coal)'!$V$5*Model!$O$18*AVERAGE('Assumptions (Coal)'!$H$2:$M$2)/10^9),0)</f>
        <v>-0.02783207336</v>
      </c>
      <c r="W149" s="160">
        <f>IF($O$18&gt;0,IPMT('Assumptions (Coal)'!$V$7,Model!AE$1,'Assumptions (Coal)'!$V$10,'Assumptions (Coal)'!$V$5*Model!$O$18*AVERAGE('Assumptions (Coal)'!$H$2:$M$2)/10^9),0)</f>
        <v>-0.02489128194</v>
      </c>
      <c r="X149" s="160">
        <f>IF($O$18&gt;0,IPMT('Assumptions (Coal)'!$V$7,Model!AF$1,'Assumptions (Coal)'!$V$10,'Assumptions (Coal)'!$V$5*Model!$O$18*AVERAGE('Assumptions (Coal)'!$H$2:$M$2)/10^9),0)</f>
        <v>-0.02181080293</v>
      </c>
      <c r="Y149" s="160">
        <f>IF($O$18&gt;0,IPMT('Assumptions (Coal)'!$V$7,Model!AG$1,'Assumptions (Coal)'!$V$10,'Assumptions (Coal)'!$V$5*Model!$O$18*AVERAGE('Assumptions (Coal)'!$H$2:$M$2)/10^9),0)</f>
        <v>-0.01858400117</v>
      </c>
      <c r="Z149" s="160">
        <f>IF($O$18&gt;0,IPMT('Assumptions (Coal)'!$V$7,Model!AH$1,'Assumptions (Coal)'!$V$10,'Assumptions (Coal)'!$V$5*Model!$O$18*AVERAGE('Assumptions (Coal)'!$H$2:$M$2)/10^9),0)</f>
        <v>-0.01520392632</v>
      </c>
      <c r="AA149" s="160">
        <f>IF($O$18&gt;0,IPMT('Assumptions (Coal)'!$V$7,Model!AI$1,'Assumptions (Coal)'!$V$10,'Assumptions (Coal)'!$V$5*Model!$O$18*AVERAGE('Assumptions (Coal)'!$H$2:$M$2)/10^9),0)</f>
        <v>-0.01166329792</v>
      </c>
      <c r="AB149" s="160">
        <f>IF($O$18&gt;0,IPMT('Assumptions (Coal)'!$V$7,Model!AJ$1,'Assumptions (Coal)'!$V$10,'Assumptions (Coal)'!$V$5*Model!$O$18*AVERAGE('Assumptions (Coal)'!$H$2:$M$2)/10^9),0)</f>
        <v>-0.007954489674</v>
      </c>
      <c r="AC149" s="160">
        <f>IF($O$18&gt;0,IPMT('Assumptions (Coal)'!$V$7,Model!AK$1,'Assumptions (Coal)'!$V$10,'Assumptions (Coal)'!$V$5*Model!$O$18*AVERAGE('Assumptions (Coal)'!$H$2:$M$2)/10^9),0)</f>
        <v>-0.004069513032</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-1.229208069</v>
      </c>
      <c r="Y158" s="160">
        <f>IF($X$18&gt;0,IPMT('Assumptions (Coal)'!$V$7,Model!X1,'Assumptions (Coal)'!$V$10,'Assumptions (Coal)'!$V$5*Model!$X$18*average('Assumptions (Coal)'!$Q$2:$V$2)/10^9),0)</f>
        <v>-1.171163469</v>
      </c>
      <c r="Z158" s="160">
        <f>IF($X$18&gt;0,IPMT('Assumptions (Coal)'!$V$7,Model!Y1,'Assumptions (Coal)'!$V$10,'Assumptions (Coal)'!$V$5*Model!$X$18*average('Assumptions (Coal)'!$Q$2:$V$2)/10^9),0)</f>
        <v>-1.110361751</v>
      </c>
      <c r="AA158" s="160">
        <f>IF($X$18&gt;0,IPMT('Assumptions (Coal)'!$V$7,Model!Z1,'Assumptions (Coal)'!$V$10,'Assumptions (Coal)'!$V$5*Model!$X$18*average('Assumptions (Coal)'!$Q$2:$V$2)/10^9),0)</f>
        <v>-1.046671952</v>
      </c>
      <c r="AB158" s="160">
        <f>IF($X$18&gt;0,IPMT('Assumptions (Coal)'!$V$7,Model!AA1,'Assumptions (Coal)'!$V$10,'Assumptions (Coal)'!$V$5*Model!$X$18*average('Assumptions (Coal)'!$Q$2:$V$2)/10^9),0)</f>
        <v>-0.9799568869</v>
      </c>
      <c r="AC158" s="160">
        <f>IF($X$18&gt;0,IPMT('Assumptions (Coal)'!$V$7,Model!AB1,'Assumptions (Coal)'!$V$10,'Assumptions (Coal)'!$V$5*Model!$X$18*average('Assumptions (Coal)'!$Q$2:$V$2)/10^9),0)</f>
        <v>-0.9100728563</v>
      </c>
      <c r="AD158" s="160">
        <f>IF($X$18&gt;0,IPMT('Assumptions (Coal)'!$V$7,Model!AC1,'Assumptions (Coal)'!$V$10,'Assumptions (Coal)'!$V$5*Model!$X$18*average('Assumptions (Coal)'!$Q$2:$V$2)/10^9),0)</f>
        <v>-0.8368693343</v>
      </c>
      <c r="AE158" s="160">
        <f>IF($X$18&gt;0,IPMT('Assumptions (Coal)'!$V$7,Model!AD1,'Assumptions (Coal)'!$V$10,'Assumptions (Coal)'!$V$5*Model!$X$18*average('Assumptions (Coal)'!$Q$2:$V$2)/10^9),0)</f>
        <v>-0.760188645</v>
      </c>
      <c r="AF158" s="160">
        <f>IF($X$18&gt;0,IPMT('Assumptions (Coal)'!$V$7,Model!AE1,'Assumptions (Coal)'!$V$10,'Assumptions (Coal)'!$V$5*Model!$X$18*average('Assumptions (Coal)'!$Q$2:$V$2)/10^9),0)</f>
        <v>-0.6798656229</v>
      </c>
      <c r="AG158" s="160">
        <f>IF($X$18&gt;0,IPMT('Assumptions (Coal)'!$V$7,Model!AF1,'Assumptions (Coal)'!$V$10,'Assumptions (Coal)'!$V$5*Model!$X$18*average('Assumptions (Coal)'!$Q$2:$V$2)/10^9),0)</f>
        <v>-0.5957272573</v>
      </c>
      <c r="AH158" s="160">
        <f>IF($X$18&gt;0,IPMT('Assumptions (Coal)'!$V$7,Model!AG1,'Assumptions (Coal)'!$V$10,'Assumptions (Coal)'!$V$5*Model!$X$18*average('Assumptions (Coal)'!$Q$2:$V$2)/10^9),0)</f>
        <v>-0.5075923193</v>
      </c>
      <c r="AI158" s="160">
        <f>IF($X$18&gt;0,IPMT('Assumptions (Coal)'!$V$7,Model!AH1,'Assumptions (Coal)'!$V$10,'Assumptions (Coal)'!$V$5*Model!$X$18*average('Assumptions (Coal)'!$Q$2:$V$2)/10^9),0)</f>
        <v>-0.4152709718</v>
      </c>
      <c r="AJ158" s="160">
        <f>IF($X$18&gt;0,IPMT('Assumptions (Coal)'!$V$7,Model!AI1,'Assumptions (Coal)'!$V$10,'Assumptions (Coal)'!$V$5*Model!$X$18*average('Assumptions (Coal)'!$Q$2:$V$2)/10^9),0)</f>
        <v>-0.3185643603</v>
      </c>
      <c r="AK158" s="160">
        <f>IF($X$18&gt;0,IPMT('Assumptions (Coal)'!$V$7,Model!AJ1,'Assumptions (Coal)'!$V$10,'Assumptions (Coal)'!$V$5*Model!$X$18*average('Assumptions (Coal)'!$Q$2:$V$2)/10^9),0)</f>
        <v>-0.2172641847</v>
      </c>
      <c r="AL158" s="160">
        <f>IF($X$18&gt;0,IPMT('Assumptions (Coal)'!$V$7,Model!AK1,'Assumptions (Coal)'!$V$10,'Assumptions (Coal)'!$V$5*Model!$X$18*average('Assumptions (Coal)'!$Q$2:$V$2)/10^9),0)</f>
        <v>-0.1111522508</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-0.2479975063</v>
      </c>
      <c r="Z159" s="160">
        <f>IF($Y$18&gt;0,IPMT('Assumptions (Coal)'!$V$7,Model!X1,'Assumptions (Coal)'!$V$10,'Assumptions (Coal)'!$V$5*Model!$Y$18*AVERAGE('Assumptions (Coal)'!$R$2:$W$2)/10^9),0)</f>
        <v>-0.2362867827</v>
      </c>
      <c r="AA159" s="160">
        <f>IF($Y$18&gt;0,IPMT('Assumptions (Coal)'!$V$7,Model!Y1,'Assumptions (Coal)'!$V$10,'Assumptions (Coal)'!$V$5*Model!$Y$18*AVERAGE('Assumptions (Coal)'!$R$2:$W$2)/10^9),0)</f>
        <v>-0.2240197998</v>
      </c>
      <c r="AB159" s="160">
        <f>IF($Y$18&gt;0,IPMT('Assumptions (Coal)'!$V$7,Model!Z1,'Assumptions (Coal)'!$V$10,'Assumptions (Coal)'!$V$5*Model!$Y$18*AVERAGE('Assumptions (Coal)'!$R$2:$W$2)/10^9),0)</f>
        <v>-0.2111701351</v>
      </c>
      <c r="AC159" s="160">
        <f>IF($Y$18&gt;0,IPMT('Assumptions (Coal)'!$V$7,Model!AA1,'Assumptions (Coal)'!$V$10,'Assumptions (Coal)'!$V$5*Model!$Y$18*AVERAGE('Assumptions (Coal)'!$R$2:$W$2)/10^9),0)</f>
        <v>-0.1977101114</v>
      </c>
      <c r="AD159" s="160">
        <f>IF($Y$18&gt;0,IPMT('Assumptions (Coal)'!$V$7,Model!AB1,'Assumptions (Coal)'!$V$10,'Assumptions (Coal)'!$V$5*Model!$Y$18*AVERAGE('Assumptions (Coal)'!$R$2:$W$2)/10^9),0)</f>
        <v>-0.1836107366</v>
      </c>
      <c r="AE159" s="160">
        <f>IF($Y$18&gt;0,IPMT('Assumptions (Coal)'!$V$7,Model!AC1,'Assumptions (Coal)'!$V$10,'Assumptions (Coal)'!$V$5*Model!$Y$18*AVERAGE('Assumptions (Coal)'!$R$2:$W$2)/10^9),0)</f>
        <v>-0.1688416415</v>
      </c>
      <c r="AF159" s="160">
        <f>IF($Y$18&gt;0,IPMT('Assumptions (Coal)'!$V$7,Model!AD1,'Assumptions (Coal)'!$V$10,'Assumptions (Coal)'!$V$5*Model!$Y$18*AVERAGE('Assumptions (Coal)'!$R$2:$W$2)/10^9),0)</f>
        <v>-0.1533710143</v>
      </c>
      <c r="AG159" s="160">
        <f>IF($Y$18&gt;0,IPMT('Assumptions (Coal)'!$V$7,Model!AE1,'Assumptions (Coal)'!$V$10,'Assumptions (Coal)'!$V$5*Model!$Y$18*AVERAGE('Assumptions (Coal)'!$R$2:$W$2)/10^9),0)</f>
        <v>-0.1371655323</v>
      </c>
      <c r="AH159" s="160">
        <f>IF($Y$18&gt;0,IPMT('Assumptions (Coal)'!$V$7,Model!AF1,'Assumptions (Coal)'!$V$10,'Assumptions (Coal)'!$V$5*Model!$Y$18*AVERAGE('Assumptions (Coal)'!$R$2:$W$2)/10^9),0)</f>
        <v>-0.12019029</v>
      </c>
      <c r="AI159" s="160">
        <f>IF($Y$18&gt;0,IPMT('Assumptions (Coal)'!$V$7,Model!AG1,'Assumptions (Coal)'!$V$10,'Assumptions (Coal)'!$V$5*Model!$Y$18*AVERAGE('Assumptions (Coal)'!$R$2:$W$2)/10^9),0)</f>
        <v>-0.1024087236</v>
      </c>
      <c r="AJ159" s="160">
        <f>IF($Y$18&gt;0,IPMT('Assumptions (Coal)'!$V$7,Model!AH1,'Assumptions (Coal)'!$V$10,'Assumptions (Coal)'!$V$5*Model!$Y$18*AVERAGE('Assumptions (Coal)'!$R$2:$W$2)/10^9),0)</f>
        <v>-0.08378253289</v>
      </c>
      <c r="AK159" s="160">
        <f>IF($Y$18&gt;0,IPMT('Assumptions (Coal)'!$V$7,Model!AI1,'Assumptions (Coal)'!$V$10,'Assumptions (Coal)'!$V$5*Model!$Y$18*AVERAGE('Assumptions (Coal)'!$R$2:$W$2)/10^9),0)</f>
        <v>-0.06427159808</v>
      </c>
      <c r="AL159" s="160">
        <f>IF($Y$18&gt;0,IPMT('Assumptions (Coal)'!$V$7,Model!AJ1,'Assumptions (Coal)'!$V$10,'Assumptions (Coal)'!$V$5*Model!$Y$18*AVERAGE('Assumptions (Coal)'!$R$2:$W$2)/10^9),0)</f>
        <v>-0.04383389386</v>
      </c>
      <c r="AM159" s="160">
        <f>IF($Y$18&gt;0,IPMT('Assumptions (Coal)'!$V$7,Model!AK1,'Assumptions (Coal)'!$V$10,'Assumptions (Coal)'!$V$5*Model!$Y$18*AVERAGE('Assumptions (Coal)'!$R$2:$W$2)/10^9),0)</f>
        <v>-0.02242539869</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-0.3678394775</v>
      </c>
      <c r="AA160" s="160">
        <f>IF($Z$18&gt;0,IPMT('Assumptions (Coal)'!$V$7,Model!X1,'Assumptions (Coal)'!$V$10,'Assumptions (Coal)'!$V$5*Model!$Z$18*AVERAGE('Assumptions (Coal)'!$S$2:$X$2)/10^9),0)</f>
        <v>-0.3504696801</v>
      </c>
      <c r="AB160" s="160">
        <f>IF($Z$18&gt;0,IPMT('Assumptions (Coal)'!$V$7,Model!Y1,'Assumptions (Coal)'!$V$10,'Assumptions (Coal)'!$V$5*Model!$Z$18*AVERAGE('Assumptions (Coal)'!$S$2:$X$2)/10^9),0)</f>
        <v>-0.3322748173</v>
      </c>
      <c r="AC160" s="160">
        <f>IF($Z$18&gt;0,IPMT('Assumptions (Coal)'!$V$7,Model!Z1,'Assumptions (Coal)'!$V$10,'Assumptions (Coal)'!$V$5*Model!$Z$18*AVERAGE('Assumptions (Coal)'!$S$2:$X$2)/10^9),0)</f>
        <v>-0.3132156986</v>
      </c>
      <c r="AD160" s="160">
        <f>IF($Z$18&gt;0,IPMT('Assumptions (Coal)'!$V$7,Model!AA1,'Assumptions (Coal)'!$V$10,'Assumptions (Coal)'!$V$5*Model!$Z$18*AVERAGE('Assumptions (Coal)'!$S$2:$X$2)/10^9),0)</f>
        <v>-0.2932512717</v>
      </c>
      <c r="AE160" s="160">
        <f>IF($Z$18&gt;0,IPMT('Assumptions (Coal)'!$V$7,Model!AB1,'Assumptions (Coal)'!$V$10,'Assumptions (Coal)'!$V$5*Model!$Z$18*AVERAGE('Assumptions (Coal)'!$S$2:$X$2)/10^9),0)</f>
        <v>-0.2723385345</v>
      </c>
      <c r="AF160" s="160">
        <f>IF($Z$18&gt;0,IPMT('Assumptions (Coal)'!$V$7,Model!AC1,'Assumptions (Coal)'!$V$10,'Assumptions (Coal)'!$V$5*Model!$Z$18*AVERAGE('Assumptions (Coal)'!$S$2:$X$2)/10^9),0)</f>
        <v>-0.2504324423</v>
      </c>
      <c r="AG160" s="160">
        <f>IF($Z$18&gt;0,IPMT('Assumptions (Coal)'!$V$7,Model!AD1,'Assumptions (Coal)'!$V$10,'Assumptions (Coal)'!$V$5*Model!$Z$18*AVERAGE('Assumptions (Coal)'!$S$2:$X$2)/10^9),0)</f>
        <v>-0.2274858107</v>
      </c>
      <c r="AH160" s="160">
        <f>IF($Z$18&gt;0,IPMT('Assumptions (Coal)'!$V$7,Model!AE1,'Assumptions (Coal)'!$V$10,'Assumptions (Coal)'!$V$5*Model!$Z$18*AVERAGE('Assumptions (Coal)'!$S$2:$X$2)/10^9),0)</f>
        <v>-0.2034492141</v>
      </c>
      <c r="AI160" s="160">
        <f>IF($Z$18&gt;0,IPMT('Assumptions (Coal)'!$V$7,Model!AF1,'Assumptions (Coal)'!$V$10,'Assumptions (Coal)'!$V$5*Model!$Z$18*AVERAGE('Assumptions (Coal)'!$S$2:$X$2)/10^9),0)</f>
        <v>-0.1782708792</v>
      </c>
      <c r="AJ160" s="160">
        <f>IF($Z$18&gt;0,IPMT('Assumptions (Coal)'!$V$7,Model!AG1,'Assumptions (Coal)'!$V$10,'Assumptions (Coal)'!$V$5*Model!$Z$18*AVERAGE('Assumptions (Coal)'!$S$2:$X$2)/10^9),0)</f>
        <v>-0.1518965733</v>
      </c>
      <c r="AK160" s="160">
        <f>IF($Z$18&gt;0,IPMT('Assumptions (Coal)'!$V$7,Model!AH1,'Assumptions (Coal)'!$V$10,'Assumptions (Coal)'!$V$5*Model!$Z$18*AVERAGE('Assumptions (Coal)'!$S$2:$X$2)/10^9),0)</f>
        <v>-0.124269488</v>
      </c>
      <c r="AL160" s="160">
        <f>IF($Z$18&gt;0,IPMT('Assumptions (Coal)'!$V$7,Model!AI1,'Assumptions (Coal)'!$V$10,'Assumptions (Coal)'!$V$5*Model!$Z$18*AVERAGE('Assumptions (Coal)'!$S$2:$X$2)/10^9),0)</f>
        <v>-0.09533011606</v>
      </c>
      <c r="AM160" s="160">
        <f>IF($Z$18&gt;0,IPMT('Assumptions (Coal)'!$V$7,Model!AJ1,'Assumptions (Coal)'!$V$10,'Assumptions (Coal)'!$V$5*Model!$Z$18*AVERAGE('Assumptions (Coal)'!$S$2:$X$2)/10^9),0)</f>
        <v>-0.06501612398</v>
      </c>
      <c r="AN160" s="160">
        <f>IF($Z$18&gt;0,IPMT('Assumptions (Coal)'!$V$7,Model!AK1,'Assumptions (Coal)'!$V$10,'Assumptions (Coal)'!$V$5*Model!$Z$18*AVERAGE('Assumptions (Coal)'!$S$2:$X$2)/10^9),0)</f>
        <v>-0.03326221727</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-0.126883943</v>
      </c>
      <c r="AB161" s="160">
        <f>IF($AA$18&gt;0,IPMT('Assumptions (Coal)'!$V$7,Model!X1,'Assumptions (Coal)'!$V$10,'Assumptions (Coal)'!$V$5*Model!$AA$18*AVERAGE('Assumptions (Coal)'!$T$2:$Y$2)/10^9),0)</f>
        <v>-0.1208923393</v>
      </c>
      <c r="AC161" s="160">
        <f>IF($AA$18&gt;0,IPMT('Assumptions (Coal)'!$V$7,Model!Y1,'Assumptions (Coal)'!$V$10,'Assumptions (Coal)'!$V$5*Model!$AA$18*AVERAGE('Assumptions (Coal)'!$T$2:$Y$2)/10^9),0)</f>
        <v>-0.1146161344</v>
      </c>
      <c r="AD161" s="160">
        <f>IF($AA$18&gt;0,IPMT('Assumptions (Coal)'!$V$7,Model!Z1,'Assumptions (Coal)'!$V$10,'Assumptions (Coal)'!$V$5*Model!$AA$18*AVERAGE('Assumptions (Coal)'!$T$2:$Y$2)/10^9),0)</f>
        <v>-0.1080418098</v>
      </c>
      <c r="AE161" s="160">
        <f>IF($AA$18&gt;0,IPMT('Assumptions (Coal)'!$V$7,Model!AA1,'Assumptions (Coal)'!$V$10,'Assumptions (Coal)'!$V$5*Model!$AA$18*AVERAGE('Assumptions (Coal)'!$T$2:$Y$2)/10^9),0)</f>
        <v>-0.1011552047</v>
      </c>
      <c r="AF161" s="160">
        <f>IF($AA$18&gt;0,IPMT('Assumptions (Coal)'!$V$7,Model!AB1,'Assumptions (Coal)'!$V$10,'Assumptions (Coal)'!$V$5*Model!$AA$18*AVERAGE('Assumptions (Coal)'!$T$2:$Y$2)/10^9),0)</f>
        <v>-0.0939414859</v>
      </c>
      <c r="AG161" s="160">
        <f>IF($AA$18&gt;0,IPMT('Assumptions (Coal)'!$V$7,Model!AC1,'Assumptions (Coal)'!$V$10,'Assumptions (Coal)'!$V$5*Model!$AA$18*AVERAGE('Assumptions (Coal)'!$T$2:$Y$2)/10^9),0)</f>
        <v>-0.08638511546</v>
      </c>
      <c r="AH161" s="160">
        <f>IF($AA$18&gt;0,IPMT('Assumptions (Coal)'!$V$7,Model!AD1,'Assumptions (Coal)'!$V$10,'Assumptions (Coal)'!$V$5*Model!$AA$18*AVERAGE('Assumptions (Coal)'!$T$2:$Y$2)/10^9),0)</f>
        <v>-0.07846981742</v>
      </c>
      <c r="AI161" s="160">
        <f>IF($AA$18&gt;0,IPMT('Assumptions (Coal)'!$V$7,Model!AE1,'Assumptions (Coal)'!$V$10,'Assumptions (Coal)'!$V$5*Model!$AA$18*AVERAGE('Assumptions (Coal)'!$T$2:$Y$2)/10^9),0)</f>
        <v>-0.07017854273</v>
      </c>
      <c r="AJ161" s="160">
        <f>IF($AA$18&gt;0,IPMT('Assumptions (Coal)'!$V$7,Model!AF1,'Assumptions (Coal)'!$V$10,'Assumptions (Coal)'!$V$5*Model!$AA$18*AVERAGE('Assumptions (Coal)'!$T$2:$Y$2)/10^9),0)</f>
        <v>-0.06149343248</v>
      </c>
      <c r="AK161" s="160">
        <f>IF($AA$18&gt;0,IPMT('Assumptions (Coal)'!$V$7,Model!AG1,'Assumptions (Coal)'!$V$10,'Assumptions (Coal)'!$V$5*Model!$AA$18*AVERAGE('Assumptions (Coal)'!$T$2:$Y$2)/10^9),0)</f>
        <v>-0.05239577951</v>
      </c>
      <c r="AL161" s="160">
        <f>IF($AA$18&gt;0,IPMT('Assumptions (Coal)'!$V$7,Model!AH1,'Assumptions (Coal)'!$V$10,'Assumptions (Coal)'!$V$5*Model!$AA$18*AVERAGE('Assumptions (Coal)'!$T$2:$Y$2)/10^9),0)</f>
        <v>-0.04286598801</v>
      </c>
      <c r="AM161" s="160">
        <f>IF($AA$18&gt;0,IPMT('Assumptions (Coal)'!$V$7,Model!AI1,'Assumptions (Coal)'!$V$10,'Assumptions (Coal)'!$V$5*Model!$AA$18*AVERAGE('Assumptions (Coal)'!$T$2:$Y$2)/10^9),0)</f>
        <v>-0.03288353142</v>
      </c>
      <c r="AN161" s="160">
        <f>IF($AA$18&gt;0,IPMT('Assumptions (Coal)'!$V$7,Model!AJ1,'Assumptions (Coal)'!$V$10,'Assumptions (Coal)'!$V$5*Model!$AA$18*AVERAGE('Assumptions (Coal)'!$T$2:$Y$2)/10^9),0)</f>
        <v>-0.02242690814</v>
      </c>
      <c r="AO161" s="160">
        <f>IF($AA$18&gt;0,IPMT('Assumptions (Coal)'!$V$7,Model!AK1,'Assumptions (Coal)'!$V$10,'Assumptions (Coal)'!$V$5*Model!$AA$18*AVERAGE('Assumptions (Coal)'!$T$2:$Y$2)/10^9),0)</f>
        <v>-0.01147359525</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-0.3121573686</v>
      </c>
      <c r="AC162" s="160">
        <f>IF($AB$18&gt;0,IPMT('Assumptions (Coal)'!$V$7,Model!X1,'Assumptions (Coal)'!$V$10,'Assumptions (Coal)'!$V$5*Model!$AB$18*AVERAGE('Assumptions (Coal)'!$U$2:$Z$2)/10^9),0)</f>
        <v>-0.2974169435</v>
      </c>
      <c r="AD162" s="160">
        <f>IF($AB$18&gt;0,IPMT('Assumptions (Coal)'!$V$7,Model!Y1,'Assumptions (Coal)'!$V$10,'Assumptions (Coal)'!$V$5*Model!$AB$18*AVERAGE('Assumptions (Coal)'!$U$2:$Z$2)/10^9),0)</f>
        <v>-0.2819763483</v>
      </c>
      <c r="AE162" s="160">
        <f>IF($AB$18&gt;0,IPMT('Assumptions (Coal)'!$V$7,Model!Z1,'Assumptions (Coal)'!$V$10,'Assumptions (Coal)'!$V$5*Model!$AB$18*AVERAGE('Assumptions (Coal)'!$U$2:$Z$2)/10^9),0)</f>
        <v>-0.2658023247</v>
      </c>
      <c r="AF162" s="160">
        <f>IF($AB$18&gt;0,IPMT('Assumptions (Coal)'!$V$7,Model!AA1,'Assumptions (Coal)'!$V$10,'Assumptions (Coal)'!$V$5*Model!$AB$18*AVERAGE('Assumptions (Coal)'!$U$2:$Z$2)/10^9),0)</f>
        <v>-0.2488600351</v>
      </c>
      <c r="AG162" s="160">
        <f>IF($AB$18&gt;0,IPMT('Assumptions (Coal)'!$V$7,Model!AB1,'Assumptions (Coal)'!$V$10,'Assumptions (Coal)'!$V$5*Model!$AB$18*AVERAGE('Assumptions (Coal)'!$U$2:$Z$2)/10^9),0)</f>
        <v>-0.2311129867</v>
      </c>
      <c r="AH162" s="160">
        <f>IF($AB$18&gt;0,IPMT('Assumptions (Coal)'!$V$7,Model!AC1,'Assumptions (Coal)'!$V$10,'Assumptions (Coal)'!$V$5*Model!$AB$18*AVERAGE('Assumptions (Coal)'!$U$2:$Z$2)/10^9),0)</f>
        <v>-0.2125229535</v>
      </c>
      <c r="AI162" s="160">
        <f>IF($AB$18&gt;0,IPMT('Assumptions (Coal)'!$V$7,Model!AD1,'Assumptions (Coal)'!$V$10,'Assumptions (Coal)'!$V$5*Model!$AB$18*AVERAGE('Assumptions (Coal)'!$U$2:$Z$2)/10^9),0)</f>
        <v>-0.1930498937</v>
      </c>
      <c r="AJ162" s="160">
        <f>IF($AB$18&gt;0,IPMT('Assumptions (Coal)'!$V$7,Model!AE1,'Assumptions (Coal)'!$V$10,'Assumptions (Coal)'!$V$5*Model!$AB$18*AVERAGE('Assumptions (Coal)'!$U$2:$Z$2)/10^9),0)</f>
        <v>-0.1726518636</v>
      </c>
      <c r="AK162" s="160">
        <f>IF($AB$18&gt;0,IPMT('Assumptions (Coal)'!$V$7,Model!AF1,'Assumptions (Coal)'!$V$10,'Assumptions (Coal)'!$V$5*Model!$AB$18*AVERAGE('Assumptions (Coal)'!$U$2:$Z$2)/10^9),0)</f>
        <v>-0.1512849271</v>
      </c>
      <c r="AL162" s="160">
        <f>IF($AB$18&gt;0,IPMT('Assumptions (Coal)'!$V$7,Model!AG1,'Assumptions (Coal)'!$V$10,'Assumptions (Coal)'!$V$5*Model!$AB$18*AVERAGE('Assumptions (Coal)'!$U$2:$Z$2)/10^9),0)</f>
        <v>-0.128903061</v>
      </c>
      <c r="AM162" s="160">
        <f>IF($AB$18&gt;0,IPMT('Assumptions (Coal)'!$V$7,Model!AH1,'Assumptions (Coal)'!$V$10,'Assumptions (Coal)'!$V$5*Model!$AB$18*AVERAGE('Assumptions (Coal)'!$U$2:$Z$2)/10^9),0)</f>
        <v>-0.1054580564</v>
      </c>
      <c r="AN162" s="160">
        <f>IF($AB$18&gt;0,IPMT('Assumptions (Coal)'!$V$7,Model!AI1,'Assumptions (Coal)'!$V$10,'Assumptions (Coal)'!$V$5*Model!$AB$18*AVERAGE('Assumptions (Coal)'!$U$2:$Z$2)/10^9),0)</f>
        <v>-0.08089941399</v>
      </c>
      <c r="AO162" s="160">
        <f>IF($AB$18&gt;0,IPMT('Assumptions (Coal)'!$V$7,Model!AJ1,'Assumptions (Coal)'!$V$10,'Assumptions (Coal)'!$V$5*Model!$AB$18*AVERAGE('Assumptions (Coal)'!$U$2:$Z$2)/10^9),0)</f>
        <v>-0.05517423609</v>
      </c>
      <c r="AP162" s="160">
        <f>IF($AB$18&gt;0,IPMT('Assumptions (Coal)'!$V$7,Model!AK1,'Assumptions (Coal)'!$V$10,'Assumptions (Coal)'!$V$5*Model!$AB$18*AVERAGE('Assumptions (Coal)'!$U$2:$Z$2)/10^9),0)</f>
        <v>-0.02822711223</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-0.2121698199</v>
      </c>
      <c r="AD163" s="160">
        <f>IF($AC$18&gt;0,IPMT('Assumptions (Coal)'!$V$7,Model!X1,'Assumptions (Coal)'!$V$10,'Assumptions (Coal)'!$V$5*Model!$AC$18*AVERAGE('Assumptions (Coal)'!$V$2:$AA$2)/10^9),0)</f>
        <v>-0.2021509203</v>
      </c>
      <c r="AE163" s="160">
        <f>IF($AC$18&gt;0,IPMT('Assumptions (Coal)'!$V$7,Model!Y1,'Assumptions (Coal)'!$V$10,'Assumptions (Coal)'!$V$5*Model!$AC$18*AVERAGE('Assumptions (Coal)'!$V$2:$AA$2)/10^9),0)</f>
        <v>-0.191656123</v>
      </c>
      <c r="AF163" s="160">
        <f>IF($AC$18&gt;0,IPMT('Assumptions (Coal)'!$V$7,Model!Z1,'Assumptions (Coal)'!$V$10,'Assumptions (Coal)'!$V$5*Model!$AC$18*AVERAGE('Assumptions (Coal)'!$V$2:$AA$2)/10^9),0)</f>
        <v>-0.1806628228</v>
      </c>
      <c r="AG163" s="160">
        <f>IF($AC$18&gt;0,IPMT('Assumptions (Coal)'!$V$7,Model!AA1,'Assumptions (Coal)'!$V$10,'Assumptions (Coal)'!$V$5*Model!$AC$18*AVERAGE('Assumptions (Coal)'!$V$2:$AA$2)/10^9),0)</f>
        <v>-0.1691473409</v>
      </c>
      <c r="AH163" s="160">
        <f>IF($AC$18&gt;0,IPMT('Assumptions (Coal)'!$V$7,Model!AB1,'Assumptions (Coal)'!$V$10,'Assumptions (Coal)'!$V$5*Model!$AC$18*AVERAGE('Assumptions (Coal)'!$V$2:$AA$2)/10^9),0)</f>
        <v>-0.1570848735</v>
      </c>
      <c r="AI163" s="160">
        <f>IF($AC$18&gt;0,IPMT('Assumptions (Coal)'!$V$7,Model!AC1,'Assumptions (Coal)'!$V$10,'Assumptions (Coal)'!$V$5*Model!$AC$18*AVERAGE('Assumptions (Coal)'!$V$2:$AA$2)/10^9),0)</f>
        <v>-0.144449439</v>
      </c>
      <c r="AJ163" s="160">
        <f>IF($AC$18&gt;0,IPMT('Assumptions (Coal)'!$V$7,Model!AD1,'Assumptions (Coal)'!$V$10,'Assumptions (Coal)'!$V$5*Model!$AC$18*AVERAGE('Assumptions (Coal)'!$V$2:$AA$2)/10^9),0)</f>
        <v>-0.1312138213</v>
      </c>
      <c r="AK163" s="160">
        <f>IF($AC$18&gt;0,IPMT('Assumptions (Coal)'!$V$7,Model!AE1,'Assumptions (Coal)'!$V$10,'Assumptions (Coal)'!$V$5*Model!$AC$18*AVERAGE('Assumptions (Coal)'!$V$2:$AA$2)/10^9),0)</f>
        <v>-0.1173495118</v>
      </c>
      <c r="AL163" s="160">
        <f>IF($AC$18&gt;0,IPMT('Assumptions (Coal)'!$V$7,Model!AF1,'Assumptions (Coal)'!$V$10,'Assumptions (Coal)'!$V$5*Model!$AC$18*AVERAGE('Assumptions (Coal)'!$V$2:$AA$2)/10^9),0)</f>
        <v>-0.1028266476</v>
      </c>
      <c r="AM163" s="160">
        <f>IF($AC$18&gt;0,IPMT('Assumptions (Coal)'!$V$7,Model!AG1,'Assumptions (Coal)'!$V$10,'Assumptions (Coal)'!$V$5*Model!$AC$18*AVERAGE('Assumptions (Coal)'!$V$2:$AA$2)/10^9),0)</f>
        <v>-0.08761394732</v>
      </c>
      <c r="AN163" s="160">
        <f>IF($AC$18&gt;0,IPMT('Assumptions (Coal)'!$V$7,Model!AH1,'Assumptions (Coal)'!$V$10,'Assumptions (Coal)'!$V$5*Model!$AC$18*AVERAGE('Assumptions (Coal)'!$V$2:$AA$2)/10^9),0)</f>
        <v>-0.07167864379</v>
      </c>
      <c r="AO163" s="160">
        <f>IF($AC$18&gt;0,IPMT('Assumptions (Coal)'!$V$7,Model!AI1,'Assumptions (Coal)'!$V$10,'Assumptions (Coal)'!$V$5*Model!$AC$18*AVERAGE('Assumptions (Coal)'!$V$2:$AA$2)/10^9),0)</f>
        <v>-0.05498641334</v>
      </c>
      <c r="AP163" s="160">
        <f>IF($AC$18&gt;0,IPMT('Assumptions (Coal)'!$V$7,Model!AJ1,'Assumptions (Coal)'!$V$10,'Assumptions (Coal)'!$V$5*Model!$AC$18*AVERAGE('Assumptions (Coal)'!$V$2:$AA$2)/10^9),0)</f>
        <v>-0.03750130195</v>
      </c>
      <c r="AQ163" s="160">
        <f>IF($AC$18&gt;0,IPMT('Assumptions (Coal)'!$V$7,Model!AK1,'Assumptions (Coal)'!$V$10,'Assumptions (Coal)'!$V$5*Model!$AC$18*AVERAGE('Assumptions (Coal)'!$V$2:$AA$2)/10^9),0)</f>
        <v>-0.01918564776</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-0.04808525469</v>
      </c>
      <c r="AE164" s="160">
        <f>IF($AD$18&gt;0,IPMT('Assumptions (Coal)'!$V$7,Model!X1,'Assumptions (Coal)'!$V$10,'Assumptions (Coal)'!$V$5*Model!$AD$18*AVERAGE('Assumptions (Coal)'!$W$2:$AB$2)/10^9),0)</f>
        <v>-0.04581461442</v>
      </c>
      <c r="AF164" s="160">
        <f>IF($AD$18&gt;0,IPMT('Assumptions (Coal)'!$V$7,Model!Y1,'Assumptions (Coal)'!$V$10,'Assumptions (Coal)'!$V$5*Model!$AD$18*AVERAGE('Assumptions (Coal)'!$W$2:$AB$2)/10^9),0)</f>
        <v>-0.04343611873</v>
      </c>
      <c r="AG164" s="160">
        <f>IF($AD$18&gt;0,IPMT('Assumptions (Coal)'!$V$7,Model!Z1,'Assumptions (Coal)'!$V$10,'Assumptions (Coal)'!$V$5*Model!$AD$18*AVERAGE('Assumptions (Coal)'!$W$2:$AB$2)/10^9),0)</f>
        <v>-0.0409446445</v>
      </c>
      <c r="AH164" s="160">
        <f>IF($AD$18&gt;0,IPMT('Assumptions (Coal)'!$V$7,Model!AA1,'Assumptions (Coal)'!$V$10,'Assumptions (Coal)'!$V$5*Model!$AD$18*AVERAGE('Assumptions (Coal)'!$W$2:$AB$2)/10^9),0)</f>
        <v>-0.03833482524</v>
      </c>
      <c r="AI164" s="160">
        <f>IF($AD$18&gt;0,IPMT('Assumptions (Coal)'!$V$7,Model!AB1,'Assumptions (Coal)'!$V$10,'Assumptions (Coal)'!$V$5*Model!$AD$18*AVERAGE('Assumptions (Coal)'!$W$2:$AB$2)/10^9),0)</f>
        <v>-0.03560103956</v>
      </c>
      <c r="AJ164" s="160">
        <f>IF($AD$18&gt;0,IPMT('Assumptions (Coal)'!$V$7,Model!AC1,'Assumptions (Coal)'!$V$10,'Assumptions (Coal)'!$V$5*Model!$AD$18*AVERAGE('Assumptions (Coal)'!$W$2:$AB$2)/10^9),0)</f>
        <v>-0.03273739907</v>
      </c>
      <c r="AK164" s="160">
        <f>IF($AD$18&gt;0,IPMT('Assumptions (Coal)'!$V$7,Model!AD1,'Assumptions (Coal)'!$V$10,'Assumptions (Coal)'!$V$5*Model!$AD$18*AVERAGE('Assumptions (Coal)'!$W$2:$AB$2)/10^9),0)</f>
        <v>-0.02973773565</v>
      </c>
      <c r="AL164" s="160">
        <f>IF($AD$18&gt;0,IPMT('Assumptions (Coal)'!$V$7,Model!AE1,'Assumptions (Coal)'!$V$10,'Assumptions (Coal)'!$V$5*Model!$AD$18*AVERAGE('Assumptions (Coal)'!$W$2:$AB$2)/10^9),0)</f>
        <v>-0.02659558822</v>
      </c>
      <c r="AM164" s="160">
        <f>IF($AD$18&gt;0,IPMT('Assumptions (Coal)'!$V$7,Model!AF1,'Assumptions (Coal)'!$V$10,'Assumptions (Coal)'!$V$5*Model!$AD$18*AVERAGE('Assumptions (Coal)'!$W$2:$AB$2)/10^9),0)</f>
        <v>-0.02330418879</v>
      </c>
      <c r="AN164" s="160">
        <f>IF($AD$18&gt;0,IPMT('Assumptions (Coal)'!$V$7,Model!AG1,'Assumptions (Coal)'!$V$10,'Assumptions (Coal)'!$V$5*Model!$AD$18*AVERAGE('Assumptions (Coal)'!$W$2:$AB$2)/10^9),0)</f>
        <v>-0.01985644789</v>
      </c>
      <c r="AO164" s="160">
        <f>IF($AD$18&gt;0,IPMT('Assumptions (Coal)'!$V$7,Model!AH1,'Assumptions (Coal)'!$V$10,'Assumptions (Coal)'!$V$5*Model!$AD$18*AVERAGE('Assumptions (Coal)'!$W$2:$AB$2)/10^9),0)</f>
        <v>-0.01624493929</v>
      </c>
      <c r="AP164" s="160">
        <f>IF($AD$18&gt;0,IPMT('Assumptions (Coal)'!$V$7,Model!AI1,'Assumptions (Coal)'!$V$10,'Assumptions (Coal)'!$V$5*Model!$AD$18*AVERAGE('Assumptions (Coal)'!$W$2:$AB$2)/10^9),0)</f>
        <v>-0.01246188403</v>
      </c>
      <c r="AQ164" s="160">
        <f>IF($AD$18&gt;0,IPMT('Assumptions (Coal)'!$V$7,Model!AJ1,'Assumptions (Coal)'!$V$10,'Assumptions (Coal)'!$V$5*Model!$AD$18*AVERAGE('Assumptions (Coal)'!$W$2:$AB$2)/10^9),0)</f>
        <v>-0.008499133648</v>
      </c>
      <c r="AR164" s="160">
        <f>IF($AD$18&gt;0,IPMT('Assumptions (Coal)'!$V$7,Model!AK1,'Assumptions (Coal)'!$V$10,'Assumptions (Coal)'!$V$5*Model!$AD$18*AVERAGE('Assumptions (Coal)'!$W$2:$AB$2)/10^9),0)</f>
        <v>-0.004348152623</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-0.1908055589</v>
      </c>
      <c r="AG166" s="160">
        <f>IF($AF$18&gt;0,IPMT('Assumptions (Coal)'!$V$7,Model!X1,'Assumptions (Coal)'!$V$10,'Assumptions (Coal)'!$V$5*Model!$AF$18*AVERAGE('Assumptions (Coal)'!$Y$2:$AD$2)/10^9),0)</f>
        <v>-0.181795504</v>
      </c>
      <c r="AH166" s="160">
        <f>IF($AF$18&gt;0,IPMT('Assumptions (Coal)'!$V$7,Model!Y1,'Assumptions (Coal)'!$V$10,'Assumptions (Coal)'!$V$5*Model!$AF$18*AVERAGE('Assumptions (Coal)'!$Y$2:$AD$2)/10^9),0)</f>
        <v>-0.1723574714</v>
      </c>
      <c r="AI166" s="160">
        <f>IF($AF$18&gt;0,IPMT('Assumptions (Coal)'!$V$7,Model!Z1,'Assumptions (Coal)'!$V$10,'Assumptions (Coal)'!$V$5*Model!$AF$18*AVERAGE('Assumptions (Coal)'!$Y$2:$AD$2)/10^9),0)</f>
        <v>-0.1624711323</v>
      </c>
      <c r="AJ166" s="160">
        <f>IF($AF$18&gt;0,IPMT('Assumptions (Coal)'!$V$7,Model!AA1,'Assumptions (Coal)'!$V$10,'Assumptions (Coal)'!$V$5*Model!$AF$18*AVERAGE('Assumptions (Coal)'!$Y$2:$AD$2)/10^9),0)</f>
        <v>-0.1521151921</v>
      </c>
      <c r="AK166" s="160">
        <f>IF($AF$18&gt;0,IPMT('Assumptions (Coal)'!$V$7,Model!AB1,'Assumptions (Coal)'!$V$10,'Assumptions (Coal)'!$V$5*Model!$AF$18*AVERAGE('Assumptions (Coal)'!$Y$2:$AD$2)/10^9),0)</f>
        <v>-0.1412673447</v>
      </c>
      <c r="AL166" s="160">
        <f>IF($AF$18&gt;0,IPMT('Assumptions (Coal)'!$V$7,Model!AC1,'Assumptions (Coal)'!$V$10,'Assumptions (Coal)'!$V$5*Model!$AF$18*AVERAGE('Assumptions (Coal)'!$Y$2:$AD$2)/10^9),0)</f>
        <v>-0.1299042246</v>
      </c>
      <c r="AM166" s="160">
        <f>IF($AF$18&gt;0,IPMT('Assumptions (Coal)'!$V$7,Model!AD1,'Assumptions (Coal)'!$V$10,'Assumptions (Coal)'!$V$5*Model!$AF$18*AVERAGE('Assumptions (Coal)'!$Y$2:$AD$2)/10^9),0)</f>
        <v>-0.1180013563</v>
      </c>
      <c r="AN166" s="160">
        <f>IF($AF$18&gt;0,IPMT('Assumptions (Coal)'!$V$7,Model!AE1,'Assumptions (Coal)'!$V$10,'Assumptions (Coal)'!$V$5*Model!$AF$18*AVERAGE('Assumptions (Coal)'!$Y$2:$AD$2)/10^9),0)</f>
        <v>-0.1055331017</v>
      </c>
      <c r="AO166" s="160">
        <f>IF($AF$18&gt;0,IPMT('Assumptions (Coal)'!$V$7,Model!AF1,'Assumptions (Coal)'!$V$10,'Assumptions (Coal)'!$V$5*Model!$AF$18*AVERAGE('Assumptions (Coal)'!$Y$2:$AD$2)/10^9),0)</f>
        <v>-0.09247260507</v>
      </c>
      <c r="AP166" s="160">
        <f>IF($AF$18&gt;0,IPMT('Assumptions (Coal)'!$V$7,Model!AG1,'Assumptions (Coal)'!$V$10,'Assumptions (Coal)'!$V$5*Model!$AF$18*AVERAGE('Assumptions (Coal)'!$Y$2:$AD$2)/10^9),0)</f>
        <v>-0.07879173482</v>
      </c>
      <c r="AQ166" s="160">
        <f>IF($AF$18&gt;0,IPMT('Assumptions (Coal)'!$V$7,Model!AH1,'Assumptions (Coal)'!$V$10,'Assumptions (Coal)'!$V$5*Model!$AF$18*AVERAGE('Assumptions (Coal)'!$Y$2:$AD$2)/10^9),0)</f>
        <v>-0.06446102324</v>
      </c>
      <c r="AR166" s="160">
        <f>IF($AF$18&gt;0,IPMT('Assumptions (Coal)'!$V$7,Model!AI1,'Assumptions (Coal)'!$V$10,'Assumptions (Coal)'!$V$5*Model!$AF$18*AVERAGE('Assumptions (Coal)'!$Y$2:$AD$2)/10^9),0)</f>
        <v>-0.04944960285</v>
      </c>
      <c r="AS166" s="160">
        <f>IF($AF$18&gt;0,IPMT('Assumptions (Coal)'!$V$7,Model!AJ1,'Assumptions (Coal)'!$V$10,'Assumptions (Coal)'!$V$5*Model!$AF$18*AVERAGE('Assumptions (Coal)'!$Y$2:$AD$2)/10^9),0)</f>
        <v>-0.03372513999</v>
      </c>
      <c r="AT166" s="160">
        <f>IF($AF$18&gt;0,IPMT('Assumptions (Coal)'!$V$7,Model!AK1,'Assumptions (Coal)'!$V$10,'Assumptions (Coal)'!$V$5*Model!$AF$18*AVERAGE('Assumptions (Coal)'!$Y$2:$AD$2)/10^9),0)</f>
        <v>-0.01725376515</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-0.00524910874</v>
      </c>
      <c r="AH167" s="160">
        <f>IF($AG$18&gt;0,IPMT('Assumptions (Coal)'!$V$7,Model!X1,'Assumptions (Coal)'!$V$10,'Assumptions (Coal)'!$V$5*Model!$AG$18*AVERAGE('Assumptions (Coal)'!$Z$2:$AE$2)/10^9),0)</f>
        <v>-0.005001239871</v>
      </c>
      <c r="AI167" s="160">
        <f>IF($AG$18&gt;0,IPMT('Assumptions (Coal)'!$V$7,Model!Y1,'Assumptions (Coal)'!$V$10,'Assumptions (Coal)'!$V$5*Model!$AG$18*AVERAGE('Assumptions (Coal)'!$Z$2:$AE$2)/10^9),0)</f>
        <v>-0.00474159723</v>
      </c>
      <c r="AJ167" s="160">
        <f>IF($AG$18&gt;0,IPMT('Assumptions (Coal)'!$V$7,Model!Z1,'Assumptions (Coal)'!$V$10,'Assumptions (Coal)'!$V$5*Model!$AG$18*AVERAGE('Assumptions (Coal)'!$Z$2:$AE$2)/10^9),0)</f>
        <v>-0.004469621564</v>
      </c>
      <c r="AK167" s="160">
        <f>IF($AG$18&gt;0,IPMT('Assumptions (Coal)'!$V$7,Model!AA1,'Assumptions (Coal)'!$V$10,'Assumptions (Coal)'!$V$5*Model!$AG$18*AVERAGE('Assumptions (Coal)'!$Z$2:$AE$2)/10^9),0)</f>
        <v>-0.004184727054</v>
      </c>
      <c r="AL167" s="160">
        <f>IF($AG$18&gt;0,IPMT('Assumptions (Coal)'!$V$7,Model!AB1,'Assumptions (Coal)'!$V$10,'Assumptions (Coal)'!$V$5*Model!$AG$18*AVERAGE('Assumptions (Coal)'!$Z$2:$AE$2)/10^9),0)</f>
        <v>-0.003886300054</v>
      </c>
      <c r="AM167" s="160">
        <f>IF($AG$18&gt;0,IPMT('Assumptions (Coal)'!$V$7,Model!AC1,'Assumptions (Coal)'!$V$10,'Assumptions (Coal)'!$V$5*Model!$AG$18*AVERAGE('Assumptions (Coal)'!$Z$2:$AE$2)/10^9),0)</f>
        <v>-0.003573697773</v>
      </c>
      <c r="AN167" s="160">
        <f>IF($AG$18&gt;0,IPMT('Assumptions (Coal)'!$V$7,Model!AD1,'Assumptions (Coal)'!$V$10,'Assumptions (Coal)'!$V$5*Model!$AG$18*AVERAGE('Assumptions (Coal)'!$Z$2:$AE$2)/10^9),0)</f>
        <v>-0.003246246882</v>
      </c>
      <c r="AO167" s="160">
        <f>IF($AG$18&gt;0,IPMT('Assumptions (Coal)'!$V$7,Model!AE1,'Assumptions (Coal)'!$V$10,'Assumptions (Coal)'!$V$5*Model!$AG$18*AVERAGE('Assumptions (Coal)'!$Z$2:$AE$2)/10^9),0)</f>
        <v>-0.002903242075</v>
      </c>
      <c r="AP167" s="160">
        <f>IF($AG$18&gt;0,IPMT('Assumptions (Coal)'!$V$7,Model!AF1,'Assumptions (Coal)'!$V$10,'Assumptions (Coal)'!$V$5*Model!$AG$18*AVERAGE('Assumptions (Coal)'!$Z$2:$AE$2)/10^9),0)</f>
        <v>-0.002543944539</v>
      </c>
      <c r="AQ167" s="160">
        <f>IF($AG$18&gt;0,IPMT('Assumptions (Coal)'!$V$7,Model!AG1,'Assumptions (Coal)'!$V$10,'Assumptions (Coal)'!$V$5*Model!$AG$18*AVERAGE('Assumptions (Coal)'!$Z$2:$AE$2)/10^9),0)</f>
        <v>-0.00216758037</v>
      </c>
      <c r="AR167" s="160">
        <f>IF($AG$18&gt;0,IPMT('Assumptions (Coal)'!$V$7,Model!AH1,'Assumptions (Coal)'!$V$10,'Assumptions (Coal)'!$V$5*Model!$AG$18*AVERAGE('Assumptions (Coal)'!$Z$2:$AE$2)/10^9),0)</f>
        <v>-0.001773338903</v>
      </c>
      <c r="AS167" s="160">
        <f>IF($AG$18&gt;0,IPMT('Assumptions (Coal)'!$V$7,Model!AI1,'Assumptions (Coal)'!$V$10,'Assumptions (Coal)'!$V$5*Model!$AG$18*AVERAGE('Assumptions (Coal)'!$Z$2:$AE$2)/10^9),0)</f>
        <v>-0.001360370966</v>
      </c>
      <c r="AT167" s="160">
        <f>IF($AG$18&gt;0,IPMT('Assumptions (Coal)'!$V$7,Model!AJ1,'Assumptions (Coal)'!$V$10,'Assumptions (Coal)'!$V$5*Model!$AG$18*AVERAGE('Assumptions (Coal)'!$Z$2:$AE$2)/10^9),0)</f>
        <v>-0.0009277870524</v>
      </c>
      <c r="AU167" s="160">
        <f>IF($AG$18&gt;0,IPMT('Assumptions (Coal)'!$V$7,Model!AK1,'Assumptions (Coal)'!$V$10,'Assumptions (Coal)'!$V$5*Model!$AG$18*AVERAGE('Assumptions (Coal)'!$Z$2:$AE$2)/10^9),0)</f>
        <v>-0.0004746554029</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-0.1783060406</v>
      </c>
      <c r="AJ169" s="160">
        <f>IF($AI$18&gt;0,IPMT('Assumptions (Coal)'!$V$7,Model!X1,'Assumptions (Coal)'!$V$10,'Assumptions (Coal)'!$V$5*Model!$AI$18*AVERAGE('Assumptions (Coal)'!$AB$2:$AG$2)/10^9),0)</f>
        <v>-0.1698862271</v>
      </c>
      <c r="AK169" s="160">
        <f>IF($AI$18&gt;0,IPMT('Assumptions (Coal)'!$V$7,Model!Y1,'Assumptions (Coal)'!$V$10,'Assumptions (Coal)'!$V$5*Model!$AI$18*AVERAGE('Assumptions (Coal)'!$AB$2:$AG$2)/10^9),0)</f>
        <v>-0.1610664724</v>
      </c>
      <c r="AL169" s="160">
        <f>IF($AI$18&gt;0,IPMT('Assumptions (Coal)'!$V$7,Model!Z1,'Assumptions (Coal)'!$V$10,'Assumptions (Coal)'!$V$5*Model!$AI$18*AVERAGE('Assumptions (Coal)'!$AB$2:$AG$2)/10^9),0)</f>
        <v>-0.1518277794</v>
      </c>
      <c r="AM169" s="160">
        <f>IF($AI$18&gt;0,IPMT('Assumptions (Coal)'!$V$7,Model!AA1,'Assumptions (Coal)'!$V$10,'Assumptions (Coal)'!$V$5*Model!$AI$18*AVERAGE('Assumptions (Coal)'!$AB$2:$AG$2)/10^9),0)</f>
        <v>-0.1421502485</v>
      </c>
      <c r="AN169" s="160">
        <f>IF($AI$18&gt;0,IPMT('Assumptions (Coal)'!$V$7,Model!AB1,'Assumptions (Coal)'!$V$10,'Assumptions (Coal)'!$V$5*Model!$AI$18*AVERAGE('Assumptions (Coal)'!$AB$2:$AG$2)/10^9),0)</f>
        <v>-0.1320130349</v>
      </c>
      <c r="AO169" s="160">
        <f>IF($AI$18&gt;0,IPMT('Assumptions (Coal)'!$V$7,Model!AC1,'Assumptions (Coal)'!$V$10,'Assumptions (Coal)'!$V$5*Model!$AI$18*AVERAGE('Assumptions (Coal)'!$AB$2:$AG$2)/10^9),0)</f>
        <v>-0.1213943036</v>
      </c>
      <c r="AP169" s="160">
        <f>IF($AI$18&gt;0,IPMT('Assumptions (Coal)'!$V$7,Model!AD1,'Assumptions (Coal)'!$V$10,'Assumptions (Coal)'!$V$5*Model!$AI$18*AVERAGE('Assumptions (Coal)'!$AB$2:$AG$2)/10^9),0)</f>
        <v>-0.1102711826</v>
      </c>
      <c r="AQ169" s="160">
        <f>IF($AI$18&gt;0,IPMT('Assumptions (Coal)'!$V$7,Model!AE1,'Assumptions (Coal)'!$V$10,'Assumptions (Coal)'!$V$5*Model!$AI$18*AVERAGE('Assumptions (Coal)'!$AB$2:$AG$2)/10^9),0)</f>
        <v>-0.09861971331</v>
      </c>
      <c r="AR169" s="160">
        <f>IF($AI$18&gt;0,IPMT('Assumptions (Coal)'!$V$7,Model!AF1,'Assumptions (Coal)'!$V$10,'Assumptions (Coal)'!$V$5*Model!$AI$18*AVERAGE('Assumptions (Coal)'!$AB$2:$AG$2)/10^9),0)</f>
        <v>-0.08641479926</v>
      </c>
      <c r="AS169" s="160">
        <f>IF($AI$18&gt;0,IPMT('Assumptions (Coal)'!$V$7,Model!AG1,'Assumptions (Coal)'!$V$10,'Assumptions (Coal)'!$V$5*Model!$AI$18*AVERAGE('Assumptions (Coal)'!$AB$2:$AG$2)/10^9),0)</f>
        <v>-0.07363015179</v>
      </c>
      <c r="AT169" s="160">
        <f>IF($AI$18&gt;0,IPMT('Assumptions (Coal)'!$V$7,Model!AH1,'Assumptions (Coal)'!$V$10,'Assumptions (Coal)'!$V$5*Model!$AI$18*AVERAGE('Assumptions (Coal)'!$AB$2:$AG$2)/10^9),0)</f>
        <v>-0.06023823357</v>
      </c>
      <c r="AU169" s="160">
        <f>IF($AI$18&gt;0,IPMT('Assumptions (Coal)'!$V$7,Model!AI1,'Assumptions (Coal)'!$V$10,'Assumptions (Coal)'!$V$5*Model!$AI$18*AVERAGE('Assumptions (Coal)'!$AB$2:$AG$2)/10^9),0)</f>
        <v>-0.04621019923</v>
      </c>
      <c r="AV169" s="160">
        <f>IF($AI$18&gt;0,IPMT('Assumptions (Coal)'!$V$7,Model!AJ1,'Assumptions (Coal)'!$V$10,'Assumptions (Coal)'!$V$5*Model!$AI$18*AVERAGE('Assumptions (Coal)'!$AB$2:$AG$2)/10^9),0)</f>
        <v>-0.03151583326</v>
      </c>
      <c r="AW169" s="160">
        <f>IF($AI$18&gt;0,IPMT('Assumptions (Coal)'!$V$7,Model!AK1,'Assumptions (Coal)'!$V$10,'Assumptions (Coal)'!$V$5*Model!$AI$18*AVERAGE('Assumptions (Coal)'!$AB$2:$AG$2)/10^9),0)</f>
        <v>-0.0161234849</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-0.09500231265</v>
      </c>
      <c r="AK170" s="177">
        <f>IF($AJ$18&gt;0,IPMT('Assumptions (Coal)'!$V$7,Model!X1,'Assumptions (Coal)'!$V$10,'Assumptions (Coal)'!$V$5*Model!$AJ$18*AVERAGE('Assumptions (Coal)'!$AC$2:$AH$2)/10^9),0)</f>
        <v>-0.09051619567</v>
      </c>
      <c r="AL170" s="177">
        <f>IF($AJ$18&gt;0,IPMT('Assumptions (Coal)'!$V$7,Model!Y1,'Assumptions (Coal)'!$V$10,'Assumptions (Coal)'!$V$5*Model!$AJ$18*AVERAGE('Assumptions (Coal)'!$AC$2:$AH$2)/10^9),0)</f>
        <v>-0.08581698814</v>
      </c>
      <c r="AM170" s="177">
        <f>IF($AJ$18&gt;0,IPMT('Assumptions (Coal)'!$V$7,Model!Z1,'Assumptions (Coal)'!$V$10,'Assumptions (Coal)'!$V$5*Model!$AJ$18*AVERAGE('Assumptions (Coal)'!$AC$2:$AH$2)/10^9),0)</f>
        <v>-0.08089456825</v>
      </c>
      <c r="AN170" s="177">
        <f>IF($AJ$18&gt;0,IPMT('Assumptions (Coal)'!$V$7,Model!AA1,'Assumptions (Coal)'!$V$10,'Assumptions (Coal)'!$V$5*Model!$AJ$18*AVERAGE('Assumptions (Coal)'!$AC$2:$AH$2)/10^9),0)</f>
        <v>-0.07573833342</v>
      </c>
      <c r="AO170" s="177">
        <f>IF($AJ$18&gt;0,IPMT('Assumptions (Coal)'!$V$7,Model!AB1,'Assumptions (Coal)'!$V$10,'Assumptions (Coal)'!$V$5*Model!$AJ$18*AVERAGE('Assumptions (Coal)'!$AC$2:$AH$2)/10^9),0)</f>
        <v>-0.07033717743</v>
      </c>
      <c r="AP170" s="177">
        <f>IF($AJ$18&gt;0,IPMT('Assumptions (Coal)'!$V$7,Model!AC1,'Assumptions (Coal)'!$V$10,'Assumptions (Coal)'!$V$5*Model!$AJ$18*AVERAGE('Assumptions (Coal)'!$AC$2:$AH$2)/10^9),0)</f>
        <v>-0.06467946653</v>
      </c>
      <c r="AQ170" s="177">
        <f>IF($AJ$18&gt;0,IPMT('Assumptions (Coal)'!$V$7,Model!AD1,'Assumptions (Coal)'!$V$10,'Assumptions (Coal)'!$V$5*Model!$AJ$18*AVERAGE('Assumptions (Coal)'!$AC$2:$AH$2)/10^9),0)</f>
        <v>-0.05875301437</v>
      </c>
      <c r="AR170" s="177">
        <f>IF($AJ$18&gt;0,IPMT('Assumptions (Coal)'!$V$7,Model!AE1,'Assumptions (Coal)'!$V$10,'Assumptions (Coal)'!$V$5*Model!$AJ$18*AVERAGE('Assumptions (Coal)'!$AC$2:$AH$2)/10^9),0)</f>
        <v>-0.05254505572</v>
      </c>
      <c r="AS170" s="177">
        <f>IF($AJ$18&gt;0,IPMT('Assumptions (Coal)'!$V$7,Model!AF1,'Assumptions (Coal)'!$V$10,'Assumptions (Coal)'!$V$5*Model!$AJ$18*AVERAGE('Assumptions (Coal)'!$AC$2:$AH$2)/10^9),0)</f>
        <v>-0.04604221905</v>
      </c>
      <c r="AT170" s="177">
        <f>IF($AJ$18&gt;0,IPMT('Assumptions (Coal)'!$V$7,Model!AG1,'Assumptions (Coal)'!$V$10,'Assumptions (Coal)'!$V$5*Model!$AJ$18*AVERAGE('Assumptions (Coal)'!$AC$2:$AH$2)/10^9),0)</f>
        <v>-0.03923049762</v>
      </c>
      <c r="AU170" s="177">
        <f>IF($AJ$18&gt;0,IPMT('Assumptions (Coal)'!$V$7,Model!AH1,'Assumptions (Coal)'!$V$10,'Assumptions (Coal)'!$V$5*Model!$AJ$18*AVERAGE('Assumptions (Coal)'!$AC$2:$AH$2)/10^9),0)</f>
        <v>-0.03209521944</v>
      </c>
      <c r="AV170" s="177">
        <f>IF($AJ$18&gt;0,IPMT('Assumptions (Coal)'!$V$7,Model!AI1,'Assumptions (Coal)'!$V$10,'Assumptions (Coal)'!$V$5*Model!$AJ$18*AVERAGE('Assumptions (Coal)'!$AC$2:$AH$2)/10^9),0)</f>
        <v>-0.02462101553</v>
      </c>
      <c r="AW170" s="177">
        <f>IF($AJ$18&gt;0,IPMT('Assumptions (Coal)'!$V$7,Model!AJ1,'Assumptions (Coal)'!$V$10,'Assumptions (Coal)'!$V$5*Model!$AJ$18*AVERAGE('Assumptions (Coal)'!$AC$2:$AH$2)/10^9),0)</f>
        <v>-0.01679178695</v>
      </c>
      <c r="AX170" s="177">
        <f>IF($AJ$18&gt;0,IPMT('Assumptions (Coal)'!$V$7,Model!AK1,'Assumptions (Coal)'!$V$10,'Assumptions (Coal)'!$V$5*Model!$AJ$18*AVERAGE('Assumptions (Coal)'!$AC$2:$AH$2)/10^9),0)</f>
        <v>-0.00859067</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0.06626410573</v>
      </c>
      <c r="H189" s="160">
        <f t="shared" si="8"/>
        <v>0.165284149</v>
      </c>
      <c r="I189" s="160">
        <f t="shared" si="8"/>
        <v>0.19060152</v>
      </c>
      <c r="J189" s="160">
        <f t="shared" si="8"/>
        <v>0.1763143166</v>
      </c>
      <c r="K189" s="160">
        <f t="shared" si="8"/>
        <v>0.1630857276</v>
      </c>
      <c r="L189" s="160">
        <f t="shared" si="8"/>
        <v>0.1919879613</v>
      </c>
      <c r="M189" s="160">
        <f t="shared" si="8"/>
        <v>0.2187179031</v>
      </c>
      <c r="N189" s="160">
        <f t="shared" si="8"/>
        <v>0.4164560886</v>
      </c>
      <c r="O189" s="160">
        <f t="shared" si="8"/>
        <v>0.6931507853</v>
      </c>
      <c r="P189" s="160">
        <f t="shared" si="8"/>
        <v>0.7386566952</v>
      </c>
      <c r="Q189" s="160">
        <f t="shared" si="8"/>
        <v>0.6925792363</v>
      </c>
      <c r="R189" s="160">
        <f t="shared" si="8"/>
        <v>0.6498771881</v>
      </c>
      <c r="S189" s="160">
        <f t="shared" si="8"/>
        <v>0.6104388788</v>
      </c>
      <c r="T189" s="160">
        <f t="shared" si="8"/>
        <v>0.5769647254</v>
      </c>
      <c r="U189" s="160">
        <f t="shared" si="8"/>
        <v>0.5466574776</v>
      </c>
      <c r="V189" s="160">
        <f t="shared" si="8"/>
        <v>0.5345653695</v>
      </c>
      <c r="W189" s="160">
        <f t="shared" si="8"/>
        <v>0.5330837332</v>
      </c>
      <c r="X189" s="160">
        <f t="shared" si="8"/>
        <v>2.959189066</v>
      </c>
      <c r="Y189" s="160">
        <f t="shared" si="8"/>
        <v>5.692896205</v>
      </c>
      <c r="Z189" s="160">
        <f t="shared" si="8"/>
        <v>6.521075411</v>
      </c>
      <c r="AA189" s="160">
        <f t="shared" si="8"/>
        <v>7.009421831</v>
      </c>
      <c r="AB189" s="160">
        <f t="shared" si="8"/>
        <v>7.324996212</v>
      </c>
      <c r="AC189" s="160">
        <f t="shared" si="8"/>
        <v>7.820745941</v>
      </c>
      <c r="AD189" s="160">
        <f t="shared" si="8"/>
        <v>7.778100587</v>
      </c>
      <c r="AE189" s="160">
        <f t="shared" si="8"/>
        <v>7.320729049</v>
      </c>
      <c r="AF189" s="160">
        <f t="shared" si="8"/>
        <v>7.335078376</v>
      </c>
      <c r="AG189" s="160">
        <f t="shared" si="8"/>
        <v>7.428670999</v>
      </c>
      <c r="AH189" s="160">
        <f t="shared" si="8"/>
        <v>7.096154132</v>
      </c>
      <c r="AI189" s="160">
        <f t="shared" si="8"/>
        <v>7.096130453</v>
      </c>
      <c r="AJ189" s="160">
        <f t="shared" si="8"/>
        <v>7.448230004</v>
      </c>
      <c r="AK189" s="160">
        <f t="shared" si="8"/>
        <v>7.509786355</v>
      </c>
      <c r="AL189" s="160">
        <f t="shared" si="8"/>
        <v>7.393889692</v>
      </c>
      <c r="AM189" s="160">
        <f t="shared" si="8"/>
        <v>7.286771729</v>
      </c>
      <c r="AN189" s="160">
        <f t="shared" si="8"/>
        <v>7.217089978</v>
      </c>
      <c r="AO189" s="160">
        <f t="shared" si="8"/>
        <v>7.157445516</v>
      </c>
      <c r="AP189" s="160">
        <f t="shared" si="8"/>
        <v>7.104066498</v>
      </c>
      <c r="AQ189" s="160">
        <f t="shared" si="8"/>
        <v>7.079316496</v>
      </c>
      <c r="AR189" s="160">
        <f t="shared" si="8"/>
        <v>5.633692364</v>
      </c>
      <c r="AS189" s="160">
        <f t="shared" si="8"/>
        <v>3.899013984</v>
      </c>
      <c r="AT189" s="160">
        <f t="shared" si="8"/>
        <v>3.176150284</v>
      </c>
      <c r="AU189" s="160">
        <f t="shared" si="8"/>
        <v>2.595175867</v>
      </c>
      <c r="AV189" s="160">
        <f t="shared" si="8"/>
        <v>2.079780687</v>
      </c>
      <c r="AW189" s="160">
        <f t="shared" si="8"/>
        <v>1.464142727</v>
      </c>
      <c r="AX189" s="160">
        <f t="shared" si="8"/>
        <v>1.158627604</v>
      </c>
      <c r="AY189" s="160">
        <f t="shared" si="8"/>
        <v>1.102111574</v>
      </c>
      <c r="AZ189" s="160">
        <f t="shared" si="8"/>
        <v>0.8781194958</v>
      </c>
      <c r="BA189" s="160">
        <f t="shared" si="8"/>
        <v>0.647956648</v>
      </c>
      <c r="BB189" s="160">
        <f t="shared" si="8"/>
        <v>0.6417492452</v>
      </c>
      <c r="BC189" s="160">
        <f t="shared" si="8"/>
        <v>0.4324242596</v>
      </c>
      <c r="BD189" s="160">
        <f t="shared" si="8"/>
        <v>0.1115527155</v>
      </c>
      <c r="BE189" s="160">
        <f t="shared" si="8"/>
        <v>0</v>
      </c>
      <c r="BF189" s="160">
        <f t="shared" si="8"/>
        <v>0</v>
      </c>
      <c r="BG189" s="160">
        <f t="shared" si="8"/>
        <v>0</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0.06626410573</v>
      </c>
      <c r="H194" s="160">
        <f>IF($G$18&gt;0,'Assumptions (Coal)'!W$11*Model!$G$18*AVERAGE('Assumptions (Coal)'!$B$2:$E$2)/10^9,0)</f>
        <v>0.1275628211</v>
      </c>
      <c r="I194" s="160">
        <f>IF($G$18&gt;0,'Assumptions (Coal)'!X$11*Model!$G$18*AVERAGE('Assumptions (Coal)'!$B$2:$E$2)/10^9,0)</f>
        <v>0.1179854491</v>
      </c>
      <c r="J194" s="160">
        <f>IF($G$18&gt;0,'Assumptions (Coal)'!Y$11*Model!$G$18*AVERAGE('Assumptions (Coal)'!$B$2:$E$2)/10^9,0)</f>
        <v>0.109150235</v>
      </c>
      <c r="K194" s="160">
        <f>IF($G$18&gt;0,'Assumptions (Coal)'!Z$11*Model!$G$18*AVERAGE('Assumptions (Coal)'!$B$2:$E$2)/10^9,0)</f>
        <v>0.1009511563</v>
      </c>
      <c r="L194" s="160">
        <f>IF($G$18&gt;0,'Assumptions (Coal)'!AA$11*Model!$G$18*AVERAGE('Assumptions (Coal)'!$B$2:$E$2)/10^9,0)</f>
        <v>0.09338821301</v>
      </c>
      <c r="M194" s="160">
        <f>IF($G$18&gt;0,'Assumptions (Coal)'!AB$11*Model!$G$18*AVERAGE('Assumptions (Coal)'!$B$2:$E$2)/10^9,0)</f>
        <v>0.08637305301</v>
      </c>
      <c r="N194" s="160">
        <f>IF($G$18&gt;0,'Assumptions (Coal)'!AC$11*Model!$G$18*AVERAGE('Assumptions (Coal)'!$B$2:$E$2)/10^9,0)</f>
        <v>0.07990567629</v>
      </c>
      <c r="O194" s="160">
        <f>IF($G$18&gt;0,'Assumptions (Coal)'!AD$11*Model!$G$18*AVERAGE('Assumptions (Coal)'!$B$2:$E$2)/10^9,0)</f>
        <v>0.0788454506</v>
      </c>
      <c r="P194" s="160">
        <f>IF($G$18&gt;0,'Assumptions (Coal)'!AE$11*Model!$G$18*AVERAGE('Assumptions (Coal)'!$B$2:$E$2)/10^9,0)</f>
        <v>0.07882778017</v>
      </c>
      <c r="Q194" s="160">
        <f>IF($G$18&gt;0,'Assumptions (Coal)'!AF$11*Model!$G$18*AVERAGE('Assumptions (Coal)'!$B$2:$E$2)/10^9,0)</f>
        <v>0.0788454506</v>
      </c>
      <c r="R194" s="160">
        <f>IF($G$18&gt;0,'Assumptions (Coal)'!AG$11*Model!$G$18*AVERAGE('Assumptions (Coal)'!$B$2:$E$2)/10^9,0)</f>
        <v>0.07882778017</v>
      </c>
      <c r="S194" s="160">
        <f>IF($G$18&gt;0,'Assumptions (Coal)'!AH$11*Model!$G$18*AVERAGE('Assumptions (Coal)'!$B$2:$E$2)/10^9,0)</f>
        <v>0.0788454506</v>
      </c>
      <c r="T194" s="160">
        <f>IF($G$18&gt;0,'Assumptions (Coal)'!AI$11*Model!$G$18*AVERAGE('Assumptions (Coal)'!$B$2:$E$2)/10^9,0)</f>
        <v>0.07882778017</v>
      </c>
      <c r="U194" s="160">
        <f>IF($G$18&gt;0,'Assumptions (Coal)'!AJ$11*Model!$G$18*AVERAGE('Assumptions (Coal)'!$B$2:$E$2)/10^9,0)</f>
        <v>0.0788454506</v>
      </c>
      <c r="V194" s="160">
        <f>IF($G$18&gt;0,'Assumptions (Coal)'!AK$11*Model!$G$18*AVERAGE('Assumptions (Coal)'!$B$2:$E$2)/10^9,0)</f>
        <v>0.07882778017</v>
      </c>
      <c r="W194" s="160">
        <f>IF($G$18&gt;0,'Assumptions (Coal)'!AL$11*Model!$G$18*AVERAGE('Assumptions (Coal)'!$B$2:$E$2)/10^9,0)</f>
        <v>0.0788454506</v>
      </c>
      <c r="X194" s="160">
        <f>IF($G$18&gt;0,'Assumptions (Coal)'!AM$11*Model!$G$18*AVERAGE('Assumptions (Coal)'!$B$2:$E$2)/10^9,0)</f>
        <v>0.07882778017</v>
      </c>
      <c r="Y194" s="160">
        <f>IF($G$18&gt;0,'Assumptions (Coal)'!AN$11*Model!$G$18*AVERAGE('Assumptions (Coal)'!$B$2:$E$2)/10^9,0)</f>
        <v>0.0788454506</v>
      </c>
      <c r="Z194" s="160">
        <f>IF($G$18&gt;0,'Assumptions (Coal)'!AO$11*Model!$G$18*AVERAGE('Assumptions (Coal)'!$B$2:$E$2)/10^9,0)</f>
        <v>0.07882778017</v>
      </c>
      <c r="AA194" s="160">
        <f>IF($G$18&gt;0,'Assumptions (Coal)'!AP$11*Model!$G$18*AVERAGE('Assumptions (Coal)'!$B$2:$E$2)/10^9,0)</f>
        <v>0.0394227253</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0.03772132789</v>
      </c>
      <c r="I195" s="160">
        <f>IF($H$18&gt;0,'Assumptions (Coal)'!W$11*Model!$H$18*AVERAGE('Assumptions (Coal)'!$B$2:$F$2)/10^9,0)</f>
        <v>0.07261607094</v>
      </c>
      <c r="J195" s="160">
        <f>IF($H$18&gt;0,'Assumptions (Coal)'!X$11*Model!$H$18*AVERAGE('Assumptions (Coal)'!$B$2:$F$2)/10^9,0)</f>
        <v>0.06716408169</v>
      </c>
      <c r="K195" s="160">
        <f>IF($H$18&gt;0,'Assumptions (Coal)'!Y$11*Model!$H$18*AVERAGE('Assumptions (Coal)'!$B$2:$F$2)/10^9,0)</f>
        <v>0.0621345713</v>
      </c>
      <c r="L195" s="160">
        <f>IF($H$18&gt;0,'Assumptions (Coal)'!Z$11*Model!$H$18*AVERAGE('Assumptions (Coal)'!$B$2:$F$2)/10^9,0)</f>
        <v>0.05746718566</v>
      </c>
      <c r="M195" s="160">
        <f>IF($H$18&gt;0,'Assumptions (Coal)'!AA$11*Model!$H$18*AVERAGE('Assumptions (Coal)'!$B$2:$F$2)/10^9,0)</f>
        <v>0.05316192477</v>
      </c>
      <c r="N195" s="160">
        <f>IF($H$18&gt;0,'Assumptions (Coal)'!AB$11*Model!$H$18*AVERAGE('Assumptions (Coal)'!$B$2:$F$2)/10^9,0)</f>
        <v>0.04916849353</v>
      </c>
      <c r="O195" s="160">
        <f>IF($H$18&gt;0,'Assumptions (Coal)'!AC$11*Model!$H$18*AVERAGE('Assumptions (Coal)'!$B$2:$F$2)/10^9,0)</f>
        <v>0.04548689192</v>
      </c>
      <c r="P195" s="160">
        <f>IF($H$18&gt;0,'Assumptions (Coal)'!AD$11*Model!$H$18*AVERAGE('Assumptions (Coal)'!$B$2:$F$2)/10^9,0)</f>
        <v>0.04488335068</v>
      </c>
      <c r="Q195" s="160">
        <f>IF($H$18&gt;0,'Assumptions (Coal)'!AE$11*Model!$H$18*AVERAGE('Assumptions (Coal)'!$B$2:$F$2)/10^9,0)</f>
        <v>0.04487329166</v>
      </c>
      <c r="R195" s="160">
        <f>IF($H$18&gt;0,'Assumptions (Coal)'!AF$11*Model!$H$18*AVERAGE('Assumptions (Coal)'!$B$2:$F$2)/10^9,0)</f>
        <v>0.04488335068</v>
      </c>
      <c r="S195" s="160">
        <f>IF($H$18&gt;0,'Assumptions (Coal)'!AG$11*Model!$H$18*AVERAGE('Assumptions (Coal)'!$B$2:$F$2)/10^9,0)</f>
        <v>0.04487329166</v>
      </c>
      <c r="T195" s="160">
        <f>IF($H$18&gt;0,'Assumptions (Coal)'!AH$11*Model!$H$18*AVERAGE('Assumptions (Coal)'!$B$2:$F$2)/10^9,0)</f>
        <v>0.04488335068</v>
      </c>
      <c r="U195" s="160">
        <f>IF($H$18&gt;0,'Assumptions (Coal)'!AI$11*Model!$H$18*AVERAGE('Assumptions (Coal)'!$B$2:$F$2)/10^9,0)</f>
        <v>0.04487329166</v>
      </c>
      <c r="V195" s="160">
        <f>IF($H$18&gt;0,'Assumptions (Coal)'!AJ$11*Model!$H$18*AVERAGE('Assumptions (Coal)'!$B$2:$F$2)/10^9,0)</f>
        <v>0.04488335068</v>
      </c>
      <c r="W195" s="160">
        <f>IF($H$18&gt;0,'Assumptions (Coal)'!AK$11*Model!$H$18*AVERAGE('Assumptions (Coal)'!$B$2:$F$2)/10^9,0)</f>
        <v>0.04487329166</v>
      </c>
      <c r="X195" s="160">
        <f>IF($H$18&gt;0,'Assumptions (Coal)'!AL$11*Model!$H$18*AVERAGE('Assumptions (Coal)'!$B$2:$F$2)/10^9,0)</f>
        <v>0.04488335068</v>
      </c>
      <c r="Y195" s="160">
        <f>IF($H$18&gt;0,'Assumptions (Coal)'!AM$11*Model!$H$18*AVERAGE('Assumptions (Coal)'!$B$2:$F$2)/10^9,0)</f>
        <v>0.04487329166</v>
      </c>
      <c r="Z195" s="160">
        <f>IF($H$18&gt;0,'Assumptions (Coal)'!AN$11*Model!$H$18*AVERAGE('Assumptions (Coal)'!$B$2:$F$2)/10^9,0)</f>
        <v>0.04488335068</v>
      </c>
      <c r="AA195" s="160">
        <f>IF($H$18&gt;0,'Assumptions (Coal)'!AO$11*Model!$H$18*AVERAGE('Assumptions (Coal)'!$B$2:$F$2)/10^9,0)</f>
        <v>0.04487329166</v>
      </c>
      <c r="AB195" s="160">
        <f>IF($H$18&gt;0,'Assumptions (Coal)'!AP$11*Model!$H$18*AVERAGE('Assumptions (Coal)'!$B$2:$F$2)/10^9,0)</f>
        <v>0.02244167534</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0.04113256266</v>
      </c>
      <c r="M199" s="160">
        <f>IF($L$18&gt;0,'Assumptions (Coal)'!W$11*Model!$L$18*AVERAGE('Assumptions (Coal)'!$E$2:$J$2)/10^9,0)</f>
        <v>0.0791829253</v>
      </c>
      <c r="N199" s="160">
        <f>IF($L$18&gt;0,'Assumptions (Coal)'!X$11*Model!$L$18*AVERAGE('Assumptions (Coal)'!$E$2:$J$2)/10^9,0)</f>
        <v>0.07323789891</v>
      </c>
      <c r="O199" s="160">
        <f>IF($L$18&gt;0,'Assumptions (Coal)'!Y$11*Model!$L$18*AVERAGE('Assumptions (Coal)'!$E$2:$J$2)/10^9,0)</f>
        <v>0.06775355722</v>
      </c>
      <c r="P199" s="160">
        <f>IF($L$18&gt;0,'Assumptions (Coal)'!Z$11*Model!$L$18*AVERAGE('Assumptions (Coal)'!$E$2:$J$2)/10^9,0)</f>
        <v>0.06266408813</v>
      </c>
      <c r="Q199" s="160">
        <f>IF($L$18&gt;0,'Assumptions (Coal)'!AA$11*Model!$L$18*AVERAGE('Assumptions (Coal)'!$E$2:$J$2)/10^9,0)</f>
        <v>0.05796949165</v>
      </c>
      <c r="R199" s="160">
        <f>IF($L$18&gt;0,'Assumptions (Coal)'!AB$11*Model!$L$18*AVERAGE('Assumptions (Coal)'!$E$2:$J$2)/10^9,0)</f>
        <v>0.05361492435</v>
      </c>
      <c r="S199" s="160">
        <f>IF($L$18&gt;0,'Assumptions (Coal)'!AC$11*Model!$L$18*AVERAGE('Assumptions (Coal)'!$E$2:$J$2)/10^9,0)</f>
        <v>0.04960038623</v>
      </c>
      <c r="T199" s="160">
        <f>IF($L$18&gt;0,'Assumptions (Coal)'!AD$11*Model!$L$18*AVERAGE('Assumptions (Coal)'!$E$2:$J$2)/10^9,0)</f>
        <v>0.04894226523</v>
      </c>
      <c r="U199" s="160">
        <f>IF($L$18&gt;0,'Assumptions (Coal)'!AE$11*Model!$L$18*AVERAGE('Assumptions (Coal)'!$E$2:$J$2)/10^9,0)</f>
        <v>0.04893129654</v>
      </c>
      <c r="V199" s="160">
        <f>IF($L$18&gt;0,'Assumptions (Coal)'!AF$11*Model!$L$18*AVERAGE('Assumptions (Coal)'!$E$2:$J$2)/10^9,0)</f>
        <v>0.04894226523</v>
      </c>
      <c r="W199" s="160">
        <f>IF($L$18&gt;0,'Assumptions (Coal)'!AG$11*Model!$L$18*AVERAGE('Assumptions (Coal)'!$E$2:$J$2)/10^9,0)</f>
        <v>0.04893129654</v>
      </c>
      <c r="X199" s="160">
        <f>IF($L$18&gt;0,'Assumptions (Coal)'!AH$11*Model!$L$18*AVERAGE('Assumptions (Coal)'!$E$2:$J$2)/10^9,0)</f>
        <v>0.04894226523</v>
      </c>
      <c r="Y199" s="160">
        <f>IF($L$18&gt;0,'Assumptions (Coal)'!AI$11*Model!$L$18*AVERAGE('Assumptions (Coal)'!$E$2:$J$2)/10^9,0)</f>
        <v>0.04893129654</v>
      </c>
      <c r="Z199" s="160">
        <f>IF($L$18&gt;0,'Assumptions (Coal)'!AJ$11*Model!$L$18*AVERAGE('Assumptions (Coal)'!$E$2:$J$2)/10^9,0)</f>
        <v>0.04894226523</v>
      </c>
      <c r="AA199" s="160">
        <f>IF($L$18&gt;0,'Assumptions (Coal)'!AK$11*Model!$L$18*AVERAGE('Assumptions (Coal)'!$E$2:$J$2)/10^9,0)</f>
        <v>0.04893129654</v>
      </c>
      <c r="AB199" s="160">
        <f>IF($L$18&gt;0,'Assumptions (Coal)'!AL$11*Model!$L$18*AVERAGE('Assumptions (Coal)'!$E$2:$J$2)/10^9,0)</f>
        <v>0.04894226523</v>
      </c>
      <c r="AC199" s="160">
        <f>IF($L$18&gt;0,'Assumptions (Coal)'!AM$11*Model!$L$18*AVERAGE('Assumptions (Coal)'!$E$2:$J$2)/10^9,0)</f>
        <v>0.04893129654</v>
      </c>
      <c r="AD199" s="160">
        <f>IF($L$18&gt;0,'Assumptions (Coal)'!AN$11*Model!$L$18*AVERAGE('Assumptions (Coal)'!$E$2:$J$2)/10^9,0)</f>
        <v>0.04894226523</v>
      </c>
      <c r="AE199" s="160">
        <f>IF($L$18&gt;0,'Assumptions (Coal)'!AO$11*Model!$L$18*AVERAGE('Assumptions (Coal)'!$E$2:$J$2)/10^9,0)</f>
        <v>0.04893129654</v>
      </c>
      <c r="AF199" s="180">
        <f>IF($L$18&gt;0,'Assumptions (Coal)'!AP$11*Model!$L$18*AVERAGE('Assumptions (Coal)'!$E$2:$J$2)/10^9,0)</f>
        <v>0.02447113261</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0.2141440199</v>
      </c>
      <c r="O201" s="160">
        <f>IF($N$18&gt;0,'Assumptions (Coal)'!W$11*Model!$N$18*AVERAGE('Assumptions (Coal)'!$G$2:$L$2)/10^9,0)</f>
        <v>0.4122415145</v>
      </c>
      <c r="P201" s="160">
        <f>IF($N$18&gt;0,'Assumptions (Coal)'!X$11*Model!$N$18*AVERAGE('Assumptions (Coal)'!$G$2:$L$2)/10^9,0)</f>
        <v>0.3812905655</v>
      </c>
      <c r="Q201" s="160">
        <f>IF($N$18&gt;0,'Assumptions (Coal)'!Y$11*Model!$N$18*AVERAGE('Assumptions (Coal)'!$G$2:$L$2)/10^9,0)</f>
        <v>0.3527380295</v>
      </c>
      <c r="R201" s="160">
        <f>IF($N$18&gt;0,'Assumptions (Coal)'!Z$11*Model!$N$18*AVERAGE('Assumptions (Coal)'!$G$2:$L$2)/10^9,0)</f>
        <v>0.3262412761</v>
      </c>
      <c r="S201" s="160">
        <f>IF($N$18&gt;0,'Assumptions (Coal)'!AA$11*Model!$N$18*AVERAGE('Assumptions (Coal)'!$G$2:$L$2)/10^9,0)</f>
        <v>0.3018003053</v>
      </c>
      <c r="T201" s="160">
        <f>IF($N$18&gt;0,'Assumptions (Coal)'!AB$11*Model!$N$18*AVERAGE('Assumptions (Coal)'!$G$2:$L$2)/10^9,0)</f>
        <v>0.2791295918</v>
      </c>
      <c r="U201" s="160">
        <f>IF($N$18&gt;0,'Assumptions (Coal)'!AC$11*Model!$N$18*AVERAGE('Assumptions (Coal)'!$G$2:$L$2)/10^9,0)</f>
        <v>0.2582291354</v>
      </c>
      <c r="V201" s="160">
        <f>IF($N$18&gt;0,'Assumptions (Coal)'!AD$11*Model!$N$18*AVERAGE('Assumptions (Coal)'!$G$2:$L$2)/10^9,0)</f>
        <v>0.2548028311</v>
      </c>
      <c r="W201" s="160">
        <f>IF($N$18&gt;0,'Assumptions (Coal)'!AE$11*Model!$N$18*AVERAGE('Assumptions (Coal)'!$G$2:$L$2)/10^9,0)</f>
        <v>0.254745726</v>
      </c>
      <c r="X201" s="160">
        <f>IF($N$18&gt;0,'Assumptions (Coal)'!AF$11*Model!$N$18*AVERAGE('Assumptions (Coal)'!$G$2:$L$2)/10^9,0)</f>
        <v>0.2548028311</v>
      </c>
      <c r="Y201" s="160">
        <f>IF($N$18&gt;0,'Assumptions (Coal)'!AG$11*Model!$N$18*AVERAGE('Assumptions (Coal)'!$G$2:$L$2)/10^9,0)</f>
        <v>0.254745726</v>
      </c>
      <c r="Z201" s="160">
        <f>IF($N$18&gt;0,'Assumptions (Coal)'!AH$11*Model!$N$18*AVERAGE('Assumptions (Coal)'!$G$2:$L$2)/10^9,0)</f>
        <v>0.2548028311</v>
      </c>
      <c r="AA201" s="160">
        <f>IF($N$18&gt;0,'Assumptions (Coal)'!AI$11*Model!$N$18*AVERAGE('Assumptions (Coal)'!$G$2:$L$2)/10^9,0)</f>
        <v>0.254745726</v>
      </c>
      <c r="AB201" s="160">
        <f>IF($N$18&gt;0,'Assumptions (Coal)'!AJ$11*Model!$N$18*AVERAGE('Assumptions (Coal)'!$G$2:$L$2)/10^9,0)</f>
        <v>0.2548028311</v>
      </c>
      <c r="AC201" s="160">
        <f>IF($N$18&gt;0,'Assumptions (Coal)'!AK$11*Model!$N$18*AVERAGE('Assumptions (Coal)'!$G$2:$L$2)/10^9,0)</f>
        <v>0.254745726</v>
      </c>
      <c r="AD201" s="160">
        <f>IF($N$18&gt;0,'Assumptions (Coal)'!AL$11*Model!$N$18*AVERAGE('Assumptions (Coal)'!$G$2:$L$2)/10^9,0)</f>
        <v>0.2548028311</v>
      </c>
      <c r="AE201" s="160">
        <f>IF($N$18&gt;0,'Assumptions (Coal)'!AM$11*Model!$N$18*AVERAGE('Assumptions (Coal)'!$G$2:$L$2)/10^9,0)</f>
        <v>0.254745726</v>
      </c>
      <c r="AF201" s="180">
        <f>IF($N$18&gt;0,'Assumptions (Coal)'!AN$11*Model!$N$18*AVERAGE('Assumptions (Coal)'!$G$2:$L$2)/10^9,0)</f>
        <v>0.2548028311</v>
      </c>
      <c r="AG201" s="160">
        <f>IF($N$18&gt;0,'Assumptions (Coal)'!AO$11*Model!$N$18*AVERAGE('Assumptions (Coal)'!$G$2:$L$2)/10^9,0)</f>
        <v>0.254745726</v>
      </c>
      <c r="AH201" s="160">
        <f>IF($N$18&gt;0,'Assumptions (Coal)'!AP$11*Model!$N$18*AVERAGE('Assumptions (Coal)'!$G$2:$L$2)/10^9,0)</f>
        <v>0.1274014156</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0.088823371</v>
      </c>
      <c r="P202" s="160">
        <f>IF($O$18&gt;0,'Assumptions (Coal)'!W$11*Model!$O$18*AVERAGE('Assumptions (Coal)'!$H$2:$M$2)/10^9,0)</f>
        <v>0.1709909107</v>
      </c>
      <c r="Q202" s="160">
        <f>IF($O$18&gt;0,'Assumptions (Coal)'!X$11*Model!$O$18*AVERAGE('Assumptions (Coal)'!$H$2:$M$2)/10^9,0)</f>
        <v>0.1581529728</v>
      </c>
      <c r="R202" s="160">
        <f>IF($O$18&gt;0,'Assumptions (Coal)'!Y$11*Model!$O$18*AVERAGE('Assumptions (Coal)'!$H$2:$M$2)/10^9,0)</f>
        <v>0.1463098567</v>
      </c>
      <c r="S202" s="160">
        <f>IF($O$18&gt;0,'Assumptions (Coal)'!Z$11*Model!$O$18*AVERAGE('Assumptions (Coal)'!$H$2:$M$2)/10^9,0)</f>
        <v>0.1353194449</v>
      </c>
      <c r="T202" s="160">
        <f>IF($O$18&gt;0,'Assumptions (Coal)'!AA$11*Model!$O$18*AVERAGE('Assumptions (Coal)'!$H$2:$M$2)/10^9,0)</f>
        <v>0.1251817375</v>
      </c>
      <c r="U202" s="160">
        <f>IF($O$18&gt;0,'Assumptions (Coal)'!AB$11*Model!$O$18*AVERAGE('Assumptions (Coal)'!$H$2:$M$2)/10^9,0)</f>
        <v>0.1157783033</v>
      </c>
      <c r="V202" s="160">
        <f>IF($O$18&gt;0,'Assumptions (Coal)'!AC$11*Model!$O$18*AVERAGE('Assumptions (Coal)'!$H$2:$M$2)/10^9,0)</f>
        <v>0.1071091423</v>
      </c>
      <c r="W202" s="160">
        <f>IF($O$18&gt;0,'Assumptions (Coal)'!AD$11*Model!$O$18*AVERAGE('Assumptions (Coal)'!$H$2:$M$2)/10^9,0)</f>
        <v>0.1056879684</v>
      </c>
      <c r="X202" s="160">
        <f>IF($O$18&gt;0,'Assumptions (Coal)'!AE$11*Model!$O$18*AVERAGE('Assumptions (Coal)'!$H$2:$M$2)/10^9,0)</f>
        <v>0.1056642821</v>
      </c>
      <c r="Y202" s="160">
        <f>IF($O$18&gt;0,'Assumptions (Coal)'!AF$11*Model!$O$18*AVERAGE('Assumptions (Coal)'!$H$2:$M$2)/10^9,0)</f>
        <v>0.1056879684</v>
      </c>
      <c r="Z202" s="160">
        <f>IF($O$18&gt;0,'Assumptions (Coal)'!AG$11*Model!$O$18*AVERAGE('Assumptions (Coal)'!$H$2:$M$2)/10^9,0)</f>
        <v>0.1056642821</v>
      </c>
      <c r="AA202" s="160">
        <f>IF($O$18&gt;0,'Assumptions (Coal)'!AH$11*Model!$O$18*AVERAGE('Assumptions (Coal)'!$H$2:$M$2)/10^9,0)</f>
        <v>0.1056879684</v>
      </c>
      <c r="AB202" s="160">
        <f>IF($O$18&gt;0,'Assumptions (Coal)'!AI$11*Model!$O$18*AVERAGE('Assumptions (Coal)'!$H$2:$M$2)/10^9,0)</f>
        <v>0.1056642821</v>
      </c>
      <c r="AC202" s="160">
        <f>IF($O$18&gt;0,'Assumptions (Coal)'!AJ$11*Model!$O$18*AVERAGE('Assumptions (Coal)'!$H$2:$M$2)/10^9,0)</f>
        <v>0.1056879684</v>
      </c>
      <c r="AD202" s="160">
        <f>IF($O$18&gt;0,'Assumptions (Coal)'!AK$11*Model!$O$18*AVERAGE('Assumptions (Coal)'!$H$2:$M$2)/10^9,0)</f>
        <v>0.1056642821</v>
      </c>
      <c r="AE202" s="160">
        <f>IF($O$18&gt;0,'Assumptions (Coal)'!AL$11*Model!$O$18*AVERAGE('Assumptions (Coal)'!$H$2:$M$2)/10^9,0)</f>
        <v>0.1056879684</v>
      </c>
      <c r="AF202" s="180">
        <f>IF($O$18&gt;0,'Assumptions (Coal)'!AM$11*Model!$O$18*AVERAGE('Assumptions (Coal)'!$H$2:$M$2)/10^9,0)</f>
        <v>0.1056642821</v>
      </c>
      <c r="AG202" s="160">
        <f>IF($O$18&gt;0,'Assumptions (Coal)'!AN$11*Model!$O$18*AVERAGE('Assumptions (Coal)'!$H$2:$M$2)/10^9,0)</f>
        <v>0.1056879684</v>
      </c>
      <c r="AH202" s="160">
        <f>IF($O$18&gt;0,'Assumptions (Coal)'!AO$11*Model!$O$18*AVERAGE('Assumptions (Coal)'!$H$2:$M$2)/10^9,0)</f>
        <v>0.1056642821</v>
      </c>
      <c r="AI202" s="160">
        <f>IF($O$18&gt;0,'Assumptions (Coal)'!AP$11*Model!$O$18*AVERAGE('Assumptions (Coal)'!$H$2:$M$2)/10^9,0)</f>
        <v>0.05284398419</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2.426068557</v>
      </c>
      <c r="Y211" s="160">
        <f>IF($X$18&gt;0,'Assumptions (Coal)'!W11*Model!$X$18*average('Assumptions (Coal)'!$Q$2:$V$2)/10^9,0)</f>
        <v>4.670343709</v>
      </c>
      <c r="Z211" s="160">
        <f>IF($X$18&gt;0,'Assumptions (Coal)'!X11*Model!$X$18*average('Assumptions (Coal)'!$Q$2:$V$2)/10^9,0)</f>
        <v>4.319695934</v>
      </c>
      <c r="AA211" s="160">
        <f>IF($X$18&gt;0,'Assumptions (Coal)'!Y11*Model!$X$18*average('Assumptions (Coal)'!$Q$2:$V$2)/10^9,0)</f>
        <v>3.996220127</v>
      </c>
      <c r="AB211" s="160">
        <f>IF($X$18&gt;0,'Assumptions (Coal)'!Z11*Model!$X$18*average('Assumptions (Coal)'!$Q$2:$V$2)/10^9,0)</f>
        <v>3.696034577</v>
      </c>
      <c r="AC211" s="160">
        <f>IF($X$18&gt;0,'Assumptions (Coal)'!AA11*Model!$X$18*average('Assumptions (Coal)'!$Q$2:$V$2)/10^9,0)</f>
        <v>3.419139286</v>
      </c>
      <c r="AD211" s="160">
        <f>IF($X$18&gt;0,'Assumptions (Coal)'!AB11*Model!$X$18*average('Assumptions (Coal)'!$Q$2:$V$2)/10^9,0)</f>
        <v>3.162299495</v>
      </c>
      <c r="AE211" s="160">
        <f>IF($X$18&gt;0,'Assumptions (Coal)'!AC11*Model!$X$18*average('Assumptions (Coal)'!$Q$2:$V$2)/10^9,0)</f>
        <v>2.925515204</v>
      </c>
      <c r="AF211" s="180">
        <f>IF($X$18&gt;0,'Assumptions (Coal)'!AD11*Model!$X$18*average('Assumptions (Coal)'!$Q$2:$V$2)/10^9,0)</f>
        <v>2.886698107</v>
      </c>
      <c r="AG211" s="160">
        <f>IF($X$18&gt;0,'Assumptions (Coal)'!AE11*Model!$X$18*average('Assumptions (Coal)'!$Q$2:$V$2)/10^9,0)</f>
        <v>2.886051155</v>
      </c>
      <c r="AH211" s="160">
        <f>IF($X$18&gt;0,'Assumptions (Coal)'!AF11*Model!$X$18*average('Assumptions (Coal)'!$Q$2:$V$2)/10^9,0)</f>
        <v>2.886698107</v>
      </c>
      <c r="AI211" s="160">
        <f>IF($X$18&gt;0,'Assumptions (Coal)'!AG11*Model!$X$18*average('Assumptions (Coal)'!$Q$2:$V$2)/10^9,0)</f>
        <v>2.886051155</v>
      </c>
      <c r="AJ211" s="160">
        <f>IF($X$18&gt;0,'Assumptions (Coal)'!AH11*Model!$X$18*average('Assumptions (Coal)'!$Q$2:$V$2)/10^9,0)</f>
        <v>2.886698107</v>
      </c>
      <c r="AK211" s="160">
        <f>IF($X$18&gt;0,'Assumptions (Coal)'!AI11*Model!$X$18*average('Assumptions (Coal)'!$Q$2:$V$2)/10^9,0)</f>
        <v>2.886051155</v>
      </c>
      <c r="AL211" s="160">
        <f>IF($X$18&gt;0,'Assumptions (Coal)'!AJ11*Model!$X$18*average('Assumptions (Coal)'!$Q$2:$V$2)/10^9,0)</f>
        <v>2.886698107</v>
      </c>
      <c r="AM211" s="160">
        <f>IF($X$18&gt;0,'Assumptions (Coal)'!AK11*Model!$X$18*average('Assumptions (Coal)'!$Q$2:$V$2)/10^9,0)</f>
        <v>2.886051155</v>
      </c>
      <c r="AN211" s="160">
        <f>IF($X$18&gt;0,'Assumptions (Coal)'!AL11*Model!$X$18*average('Assumptions (Coal)'!$Q$2:$V$2)/10^9,0)</f>
        <v>2.886698107</v>
      </c>
      <c r="AO211" s="160">
        <f>IF($X$18&gt;0,'Assumptions (Coal)'!AM11*Model!$X$18*average('Assumptions (Coal)'!$Q$2:$V$2)/10^9,0)</f>
        <v>2.886051155</v>
      </c>
      <c r="AP211" s="160">
        <f>IF($X$18&gt;0,'Assumptions (Coal)'!AN11*Model!$X$18*average('Assumptions (Coal)'!$Q$2:$V$2)/10^9,0)</f>
        <v>2.886698107</v>
      </c>
      <c r="AQ211" s="160">
        <f>IF($X$18&gt;0,'Assumptions (Coal)'!AO11*Model!$X$18*average('Assumptions (Coal)'!$Q$2:$V$2)/10^9,0)</f>
        <v>2.886051155</v>
      </c>
      <c r="AR211" s="160">
        <f>IF($X$18&gt;0,'Assumptions (Coal)'!AP11*Model!$X$18*average('Assumptions (Coal)'!$Q$2:$V$2)/10^9,0)</f>
        <v>1.443349053</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0.4894687624</v>
      </c>
      <c r="Z212" s="160">
        <f>IF($Y$18&gt;0,'Assumptions (Coal)'!W11*Model!$Y$18*AVERAGE('Assumptions (Coal)'!$R$2:$W$2)/10^9,0)</f>
        <v>0.9422599989</v>
      </c>
      <c r="AA212" s="160">
        <f>IF($Y$18&gt;0,'Assumptions (Coal)'!X11*Model!$Y$18*AVERAGE('Assumptions (Coal)'!$R$2:$W$2)/10^9,0)</f>
        <v>0.8715154472</v>
      </c>
      <c r="AB212" s="160">
        <f>IF($Y$18&gt;0,'Assumptions (Coal)'!Y11*Model!$Y$18*AVERAGE('Assumptions (Coal)'!$R$2:$W$2)/10^9,0)</f>
        <v>0.8062529455</v>
      </c>
      <c r="AC212" s="160">
        <f>IF($Y$18&gt;0,'Assumptions (Coal)'!Z11*Model!$Y$18*AVERAGE('Assumptions (Coal)'!$R$2:$W$2)/10^9,0)</f>
        <v>0.745689344</v>
      </c>
      <c r="AD212" s="160">
        <f>IF($Y$18&gt;0,'Assumptions (Coal)'!AA11*Model!$Y$18*AVERAGE('Assumptions (Coal)'!$R$2:$W$2)/10^9,0)</f>
        <v>0.6898246425</v>
      </c>
      <c r="AE212" s="160">
        <f>IF($Y$18&gt;0,'Assumptions (Coal)'!AB11*Model!$Y$18*AVERAGE('Assumptions (Coal)'!$R$2:$W$2)/10^9,0)</f>
        <v>0.6380062162</v>
      </c>
      <c r="AF212" s="180">
        <f>IF($Y$18&gt;0,'Assumptions (Coal)'!AC11*Model!$Y$18*AVERAGE('Assumptions (Coal)'!$R$2:$W$2)/10^9,0)</f>
        <v>0.590234065</v>
      </c>
      <c r="AG212" s="160">
        <f>IF($Y$18&gt;0,'Assumptions (Coal)'!AD11*Model!$Y$18*AVERAGE('Assumptions (Coal)'!$R$2:$W$2)/10^9,0)</f>
        <v>0.5824025648</v>
      </c>
      <c r="AH212" s="160">
        <f>IF($Y$18&gt;0,'Assumptions (Coal)'!AE11*Model!$Y$18*AVERAGE('Assumptions (Coal)'!$R$2:$W$2)/10^9,0)</f>
        <v>0.5822720398</v>
      </c>
      <c r="AI212" s="160">
        <f>IF($Y$18&gt;0,'Assumptions (Coal)'!AF11*Model!$Y$18*AVERAGE('Assumptions (Coal)'!$R$2:$W$2)/10^9,0)</f>
        <v>0.5824025648</v>
      </c>
      <c r="AJ212" s="160">
        <f>IF($Y$18&gt;0,'Assumptions (Coal)'!AG11*Model!$Y$18*AVERAGE('Assumptions (Coal)'!$R$2:$W$2)/10^9,0)</f>
        <v>0.5822720398</v>
      </c>
      <c r="AK212" s="160">
        <f>IF($Y$18&gt;0,'Assumptions (Coal)'!AH11*Model!$Y$18*AVERAGE('Assumptions (Coal)'!$R$2:$W$2)/10^9,0)</f>
        <v>0.5824025648</v>
      </c>
      <c r="AL212" s="160">
        <f>IF($Y$18&gt;0,'Assumptions (Coal)'!AI11*Model!$Y$18*AVERAGE('Assumptions (Coal)'!$R$2:$W$2)/10^9,0)</f>
        <v>0.5822720398</v>
      </c>
      <c r="AM212" s="160">
        <f>IF($Y$18&gt;0,'Assumptions (Coal)'!AJ11*Model!$Y$18*AVERAGE('Assumptions (Coal)'!$R$2:$W$2)/10^9,0)</f>
        <v>0.5824025648</v>
      </c>
      <c r="AN212" s="160">
        <f>IF($Y$18&gt;0,'Assumptions (Coal)'!AK11*Model!$Y$18*AVERAGE('Assumptions (Coal)'!$R$2:$W$2)/10^9,0)</f>
        <v>0.5822720398</v>
      </c>
      <c r="AO212" s="160">
        <f>IF($Y$18&gt;0,'Assumptions (Coal)'!AL11*Model!$Y$18*AVERAGE('Assumptions (Coal)'!$R$2:$W$2)/10^9,0)</f>
        <v>0.5824025648</v>
      </c>
      <c r="AP212" s="160">
        <f>IF($Y$18&gt;0,'Assumptions (Coal)'!AM11*Model!$Y$18*AVERAGE('Assumptions (Coal)'!$R$2:$W$2)/10^9,0)</f>
        <v>0.5822720398</v>
      </c>
      <c r="AQ212" s="160">
        <f>IF($Y$18&gt;0,'Assumptions (Coal)'!AN11*Model!$Y$18*AVERAGE('Assumptions (Coal)'!$R$2:$W$2)/10^9,0)</f>
        <v>0.5824025648</v>
      </c>
      <c r="AR212" s="160">
        <f>IF($Y$18&gt;0,'Assumptions (Coal)'!AO11*Model!$Y$18*AVERAGE('Assumptions (Coal)'!$R$2:$W$2)/10^9,0)</f>
        <v>0.5822720398</v>
      </c>
      <c r="AS212" s="160">
        <f>IF($Y$18&gt;0,'Assumptions (Coal)'!AP11*Model!$Y$18*AVERAGE('Assumptions (Coal)'!$R$2:$W$2)/10^9,0)</f>
        <v>0.2912012824</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0.7259989688</v>
      </c>
      <c r="AA213" s="160">
        <f>IF($Z$18&gt;0,'Assumptions (Coal)'!W11*Model!$Z$18*AVERAGE('Assumptions (Coal)'!$S$2:$X$2)/10^9,0)</f>
        <v>1.397596415</v>
      </c>
      <c r="AB213" s="160">
        <f>IF($Z$18&gt;0,'Assumptions (Coal)'!X11*Model!$Z$18*AVERAGE('Assumptions (Coal)'!$S$2:$X$2)/10^9,0)</f>
        <v>1.292665364</v>
      </c>
      <c r="AC213" s="160">
        <f>IF($Z$18&gt;0,'Assumptions (Coal)'!Y11*Model!$Z$18*AVERAGE('Assumptions (Coal)'!$S$2:$X$2)/10^9,0)</f>
        <v>1.195865501</v>
      </c>
      <c r="AD213" s="160">
        <f>IF($Z$18&gt;0,'Assumptions (Coal)'!Z11*Model!$Z$18*AVERAGE('Assumptions (Coal)'!$S$2:$X$2)/10^9,0)</f>
        <v>1.106035229</v>
      </c>
      <c r="AE213" s="160">
        <f>IF($Z$18&gt;0,'Assumptions (Coal)'!AA11*Model!$Z$18*AVERAGE('Assumptions (Coal)'!$S$2:$X$2)/10^9,0)</f>
        <v>1.023174547</v>
      </c>
      <c r="AF213" s="180">
        <f>IF($Z$18&gt;0,'Assumptions (Coal)'!AB11*Model!$Z$18*AVERAGE('Assumptions (Coal)'!$S$2:$X$2)/10^9,0)</f>
        <v>0.9463154559</v>
      </c>
      <c r="AG213" s="160">
        <f>IF($Z$18&gt;0,'Assumptions (Coal)'!AC11*Model!$Z$18*AVERAGE('Assumptions (Coal)'!$S$2:$X$2)/10^9,0)</f>
        <v>0.8754579565</v>
      </c>
      <c r="AH213" s="160">
        <f>IF($Z$18&gt;0,'Assumptions (Coal)'!AD11*Model!$Z$18*AVERAGE('Assumptions (Coal)'!$S$2:$X$2)/10^9,0)</f>
        <v>0.863841973</v>
      </c>
      <c r="AI213" s="160">
        <f>IF($Z$18&gt;0,'Assumptions (Coal)'!AE11*Model!$Z$18*AVERAGE('Assumptions (Coal)'!$S$2:$X$2)/10^9,0)</f>
        <v>0.8636483733</v>
      </c>
      <c r="AJ213" s="160">
        <f>IF($Z$18&gt;0,'Assumptions (Coal)'!AF11*Model!$Z$18*AVERAGE('Assumptions (Coal)'!$S$2:$X$2)/10^9,0)</f>
        <v>0.863841973</v>
      </c>
      <c r="AK213" s="160">
        <f>IF($Z$18&gt;0,'Assumptions (Coal)'!AG11*Model!$Z$18*AVERAGE('Assumptions (Coal)'!$S$2:$X$2)/10^9,0)</f>
        <v>0.8636483733</v>
      </c>
      <c r="AL213" s="160">
        <f>IF($Z$18&gt;0,'Assumptions (Coal)'!AH11*Model!$Z$18*AVERAGE('Assumptions (Coal)'!$S$2:$X$2)/10^9,0)</f>
        <v>0.863841973</v>
      </c>
      <c r="AM213" s="160">
        <f>IF($Z$18&gt;0,'Assumptions (Coal)'!AI11*Model!$Z$18*AVERAGE('Assumptions (Coal)'!$S$2:$X$2)/10^9,0)</f>
        <v>0.8636483733</v>
      </c>
      <c r="AN213" s="160">
        <f>IF($Z$18&gt;0,'Assumptions (Coal)'!AJ11*Model!$Z$18*AVERAGE('Assumptions (Coal)'!$S$2:$X$2)/10^9,0)</f>
        <v>0.863841973</v>
      </c>
      <c r="AO213" s="160">
        <f>IF($Z$18&gt;0,'Assumptions (Coal)'!AK11*Model!$Z$18*AVERAGE('Assumptions (Coal)'!$S$2:$X$2)/10^9,0)</f>
        <v>0.8636483733</v>
      </c>
      <c r="AP213" s="160">
        <f>IF($Z$18&gt;0,'Assumptions (Coal)'!AL11*Model!$Z$18*AVERAGE('Assumptions (Coal)'!$S$2:$X$2)/10^9,0)</f>
        <v>0.863841973</v>
      </c>
      <c r="AQ213" s="160">
        <f>IF($Z$18&gt;0,'Assumptions (Coal)'!AM11*Model!$Z$18*AVERAGE('Assumptions (Coal)'!$S$2:$X$2)/10^9,0)</f>
        <v>0.8636483733</v>
      </c>
      <c r="AR213" s="160">
        <f>IF($Z$18&gt;0,'Assumptions (Coal)'!AN11*Model!$Z$18*AVERAGE('Assumptions (Coal)'!$S$2:$X$2)/10^9,0)</f>
        <v>0.863841973</v>
      </c>
      <c r="AS213" s="160">
        <f>IF($Z$18&gt;0,'Assumptions (Coal)'!AO11*Model!$Z$18*AVERAGE('Assumptions (Coal)'!$S$2:$X$2)/10^9,0)</f>
        <v>0.8636483733</v>
      </c>
      <c r="AT213" s="160">
        <f>IF($Z$18&gt;0,'Assumptions (Coal)'!AP11*Model!$Z$18*AVERAGE('Assumptions (Coal)'!$S$2:$X$2)/10^9,0)</f>
        <v>0.4319209865</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0.2504288349</v>
      </c>
      <c r="AB214" s="160">
        <f>IF($AA$18&gt;0,'Assumptions (Coal)'!W11*Model!$AA$18*AVERAGE('Assumptions (Coal)'!$T$2:$Y$2)/10^9,0)</f>
        <v>0.4820922025</v>
      </c>
      <c r="AC214" s="160">
        <f>IF($AA$18&gt;0,'Assumptions (Coal)'!X11*Model!$AA$18*AVERAGE('Assumptions (Coal)'!$T$2:$Y$2)/10^9,0)</f>
        <v>0.4458968882</v>
      </c>
      <c r="AD214" s="160">
        <f>IF($AA$18&gt;0,'Assumptions (Coal)'!Y11*Model!$AA$18*AVERAGE('Assumptions (Coal)'!$T$2:$Y$2)/10^9,0)</f>
        <v>0.4125063769</v>
      </c>
      <c r="AE214" s="160">
        <f>IF($AA$18&gt;0,'Assumptions (Coal)'!Z11*Model!$AA$18*AVERAGE('Assumptions (Coal)'!$T$2:$Y$2)/10^9,0)</f>
        <v>0.3815199824</v>
      </c>
      <c r="AF214" s="180">
        <f>IF($AA$18&gt;0,'Assumptions (Coal)'!AA11*Model!$AA$18*AVERAGE('Assumptions (Coal)'!$T$2:$Y$2)/10^9,0)</f>
        <v>0.3529377047</v>
      </c>
      <c r="AG214" s="160">
        <f>IF($AA$18&gt;0,'Assumptions (Coal)'!AB11*Model!$AA$18*AVERAGE('Assumptions (Coal)'!$T$2:$Y$2)/10^9,0)</f>
        <v>0.3264256387</v>
      </c>
      <c r="AH214" s="160">
        <f>IF($AA$18&gt;0,'Assumptions (Coal)'!AC11*Model!$AA$18*AVERAGE('Assumptions (Coal)'!$T$2:$Y$2)/10^9,0)</f>
        <v>0.3019837844</v>
      </c>
      <c r="AI214" s="160">
        <f>IF($AA$18&gt;0,'Assumptions (Coal)'!AD11*Model!$AA$18*AVERAGE('Assumptions (Coal)'!$T$2:$Y$2)/10^9,0)</f>
        <v>0.2979769231</v>
      </c>
      <c r="AJ214" s="160">
        <f>IF($AA$18&gt;0,'Assumptions (Coal)'!AE11*Model!$AA$18*AVERAGE('Assumptions (Coal)'!$T$2:$Y$2)/10^9,0)</f>
        <v>0.297910142</v>
      </c>
      <c r="AK214" s="160">
        <f>IF($AA$18&gt;0,'Assumptions (Coal)'!AF11*Model!$AA$18*AVERAGE('Assumptions (Coal)'!$T$2:$Y$2)/10^9,0)</f>
        <v>0.2979769231</v>
      </c>
      <c r="AL214" s="160">
        <f>IF($AA$18&gt;0,'Assumptions (Coal)'!AG11*Model!$AA$18*AVERAGE('Assumptions (Coal)'!$T$2:$Y$2)/10^9,0)</f>
        <v>0.297910142</v>
      </c>
      <c r="AM214" s="160">
        <f>IF($AA$18&gt;0,'Assumptions (Coal)'!AH11*Model!$AA$18*AVERAGE('Assumptions (Coal)'!$T$2:$Y$2)/10^9,0)</f>
        <v>0.2979769231</v>
      </c>
      <c r="AN214" s="160">
        <f>IF($AA$18&gt;0,'Assumptions (Coal)'!AI11*Model!$AA$18*AVERAGE('Assumptions (Coal)'!$T$2:$Y$2)/10^9,0)</f>
        <v>0.297910142</v>
      </c>
      <c r="AO214" s="160">
        <f>IF($AA$18&gt;0,'Assumptions (Coal)'!AJ11*Model!$AA$18*AVERAGE('Assumptions (Coal)'!$T$2:$Y$2)/10^9,0)</f>
        <v>0.2979769231</v>
      </c>
      <c r="AP214" s="160">
        <f>IF($AA$18&gt;0,'Assumptions (Coal)'!AK11*Model!$AA$18*AVERAGE('Assumptions (Coal)'!$T$2:$Y$2)/10^9,0)</f>
        <v>0.297910142</v>
      </c>
      <c r="AQ214" s="160">
        <f>IF($AA$18&gt;0,'Assumptions (Coal)'!AL11*Model!$AA$18*AVERAGE('Assumptions (Coal)'!$T$2:$Y$2)/10^9,0)</f>
        <v>0.2979769231</v>
      </c>
      <c r="AR214" s="160">
        <f>IF($AA$18&gt;0,'Assumptions (Coal)'!AM11*Model!$AA$18*AVERAGE('Assumptions (Coal)'!$T$2:$Y$2)/10^9,0)</f>
        <v>0.297910142</v>
      </c>
      <c r="AS214" s="160">
        <f>IF($AA$18&gt;0,'Assumptions (Coal)'!AN11*Model!$AA$18*AVERAGE('Assumptions (Coal)'!$T$2:$Y$2)/10^9,0)</f>
        <v>0.2979769231</v>
      </c>
      <c r="AT214" s="160">
        <f>IF($AA$18&gt;0,'Assumptions (Coal)'!AO11*Model!$AA$18*AVERAGE('Assumptions (Coal)'!$T$2:$Y$2)/10^9,0)</f>
        <v>0.297910142</v>
      </c>
      <c r="AU214" s="160">
        <f>IF($AA$18&gt;0,'Assumptions (Coal)'!AP11*Model!$AA$18*AVERAGE('Assumptions (Coal)'!$T$2:$Y$2)/10^9,0)</f>
        <v>0.1489884615</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0.6161000695</v>
      </c>
      <c r="AC215" s="160">
        <f>IF($AB$18&gt;0,'Assumptions (Coal)'!W11*Model!$AB$18*AVERAGE('Assumptions (Coal)'!$U$2:$Z$2)/10^9,0)</f>
        <v>1.186033707</v>
      </c>
      <c r="AD215" s="160">
        <f>IF($AB$18&gt;0,'Assumptions (Coal)'!X11*Model!$AB$18*AVERAGE('Assumptions (Coal)'!$U$2:$Z$2)/10^9,0)</f>
        <v>1.09698671</v>
      </c>
      <c r="AE215" s="160">
        <f>IF($AB$18&gt;0,'Assumptions (Coal)'!Y11*Model!$AB$18*AVERAGE('Assumptions (Coal)'!$U$2:$Z$2)/10^9,0)</f>
        <v>1.014840035</v>
      </c>
      <c r="AF215" s="180">
        <f>IF($AB$18&gt;0,'Assumptions (Coal)'!Z11*Model!$AB$18*AVERAGE('Assumptions (Coal)'!$U$2:$Z$2)/10^9,0)</f>
        <v>0.9386079193</v>
      </c>
      <c r="AG215" s="160">
        <f>IF($AB$18&gt;0,'Assumptions (Coal)'!AA11*Model!$AB$18*AVERAGE('Assumptions (Coal)'!$U$2:$Z$2)/10^9,0)</f>
        <v>0.8682903647</v>
      </c>
      <c r="AH215" s="160">
        <f>IF($AB$18&gt;0,'Assumptions (Coal)'!AB11*Model!$AB$18*AVERAGE('Assumptions (Coal)'!$U$2:$Z$2)/10^9,0)</f>
        <v>0.803065904</v>
      </c>
      <c r="AI215" s="160">
        <f>IF($AB$18&gt;0,'Assumptions (Coal)'!AC11*Model!$AB$18*AVERAGE('Assumptions (Coal)'!$U$2:$Z$2)/10^9,0)</f>
        <v>0.7429345372</v>
      </c>
      <c r="AJ215" s="160">
        <f>IF($AB$18&gt;0,'Assumptions (Coal)'!AD11*Model!$AB$18*AVERAGE('Assumptions (Coal)'!$U$2:$Z$2)/10^9,0)</f>
        <v>0.7330769361</v>
      </c>
      <c r="AK215" s="160">
        <f>IF($AB$18&gt;0,'Assumptions (Coal)'!AE11*Model!$AB$18*AVERAGE('Assumptions (Coal)'!$U$2:$Z$2)/10^9,0)</f>
        <v>0.7329126427</v>
      </c>
      <c r="AL215" s="160">
        <f>IF($AB$18&gt;0,'Assumptions (Coal)'!AF11*Model!$AB$18*AVERAGE('Assumptions (Coal)'!$U$2:$Z$2)/10^9,0)</f>
        <v>0.7330769361</v>
      </c>
      <c r="AM215" s="160">
        <f>IF($AB$18&gt;0,'Assumptions (Coal)'!AG11*Model!$AB$18*AVERAGE('Assumptions (Coal)'!$U$2:$Z$2)/10^9,0)</f>
        <v>0.7329126427</v>
      </c>
      <c r="AN215" s="160">
        <f>IF($AB$18&gt;0,'Assumptions (Coal)'!AH11*Model!$AB$18*AVERAGE('Assumptions (Coal)'!$U$2:$Z$2)/10^9,0)</f>
        <v>0.7330769361</v>
      </c>
      <c r="AO215" s="160">
        <f>IF($AB$18&gt;0,'Assumptions (Coal)'!AI11*Model!$AB$18*AVERAGE('Assumptions (Coal)'!$U$2:$Z$2)/10^9,0)</f>
        <v>0.7329126427</v>
      </c>
      <c r="AP215" s="160">
        <f>IF($AB$18&gt;0,'Assumptions (Coal)'!AJ11*Model!$AB$18*AVERAGE('Assumptions (Coal)'!$U$2:$Z$2)/10^9,0)</f>
        <v>0.7330769361</v>
      </c>
      <c r="AQ215" s="160">
        <f>IF($AB$18&gt;0,'Assumptions (Coal)'!AK11*Model!$AB$18*AVERAGE('Assumptions (Coal)'!$U$2:$Z$2)/10^9,0)</f>
        <v>0.7329126427</v>
      </c>
      <c r="AR215" s="160">
        <f>IF($AB$18&gt;0,'Assumptions (Coal)'!AL11*Model!$AB$18*AVERAGE('Assumptions (Coal)'!$U$2:$Z$2)/10^9,0)</f>
        <v>0.7330769361</v>
      </c>
      <c r="AS215" s="160">
        <f>IF($AB$18&gt;0,'Assumptions (Coal)'!AM11*Model!$AB$18*AVERAGE('Assumptions (Coal)'!$U$2:$Z$2)/10^9,0)</f>
        <v>0.7329126427</v>
      </c>
      <c r="AT215" s="160">
        <f>IF($AB$18&gt;0,'Assumptions (Coal)'!AN11*Model!$AB$18*AVERAGE('Assumptions (Coal)'!$U$2:$Z$2)/10^9,0)</f>
        <v>0.7330769361</v>
      </c>
      <c r="AU215" s="160">
        <f>IF($AB$18&gt;0,'Assumptions (Coal)'!AO11*Model!$AB$18*AVERAGE('Assumptions (Coal)'!$U$2:$Z$2)/10^9,0)</f>
        <v>0.7329126427</v>
      </c>
      <c r="AV215" s="160">
        <f>IF($AB$18&gt;0,'Assumptions (Coal)'!AP11*Model!$AB$18*AVERAGE('Assumptions (Coal)'!$U$2:$Z$2)/10^9,0)</f>
        <v>0.366538468</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0.4187562235</v>
      </c>
      <c r="AD216" s="160">
        <f>IF($AC$18&gt;0,'Assumptions (Coal)'!W11*Model!$AC$18*AVERAGE('Assumptions (Coal)'!$V$2:$AA$2)/10^9,0)</f>
        <v>0.8061336473</v>
      </c>
      <c r="AE216" s="160">
        <f>IF($AC$18&gt;0,'Assumptions (Coal)'!X11*Model!$AC$18*AVERAGE('Assumptions (Coal)'!$V$2:$AA$2)/10^9,0)</f>
        <v>0.7456094145</v>
      </c>
      <c r="AF216" s="180">
        <f>IF($AC$18&gt;0,'Assumptions (Coal)'!Y11*Model!$AC$18*AVERAGE('Assumptions (Coal)'!$V$2:$AA$2)/10^9,0)</f>
        <v>0.6897752514</v>
      </c>
      <c r="AG216" s="160">
        <f>IF($AC$18&gt;0,'Assumptions (Coal)'!Z11*Model!$AC$18*AVERAGE('Assumptions (Coal)'!$V$2:$AA$2)/10^9,0)</f>
        <v>0.637961148</v>
      </c>
      <c r="AH216" s="160">
        <f>IF($AC$18&gt;0,'Assumptions (Coal)'!AA11*Model!$AC$18*AVERAGE('Assumptions (Coal)'!$V$2:$AA$2)/10^9,0)</f>
        <v>0.5901671043</v>
      </c>
      <c r="AI216" s="160">
        <f>IF($AC$18&gt;0,'Assumptions (Coal)'!AB11*Model!$AC$18*AVERAGE('Assumptions (Coal)'!$V$2:$AA$2)/10^9,0)</f>
        <v>0.5458347788</v>
      </c>
      <c r="AJ216" s="160">
        <f>IF($AC$18&gt;0,'Assumptions (Coal)'!AC11*Model!$AC$18*AVERAGE('Assumptions (Coal)'!$V$2:$AA$2)/10^9,0)</f>
        <v>0.5049641714</v>
      </c>
      <c r="AK216" s="160">
        <f>IF($AC$18&gt;0,'Assumptions (Coal)'!AD11*Model!$AC$18*AVERAGE('Assumptions (Coal)'!$V$2:$AA$2)/10^9,0)</f>
        <v>0.4982640718</v>
      </c>
      <c r="AL216" s="160">
        <f>IF($AC$18&gt;0,'Assumptions (Coal)'!AE11*Model!$AC$18*AVERAGE('Assumptions (Coal)'!$V$2:$AA$2)/10^9,0)</f>
        <v>0.4981524035</v>
      </c>
      <c r="AM216" s="160">
        <f>IF($AC$18&gt;0,'Assumptions (Coal)'!AF11*Model!$AC$18*AVERAGE('Assumptions (Coal)'!$V$2:$AA$2)/10^9,0)</f>
        <v>0.4982640718</v>
      </c>
      <c r="AN216" s="160">
        <f>IF($AC$18&gt;0,'Assumptions (Coal)'!AG11*Model!$AC$18*AVERAGE('Assumptions (Coal)'!$V$2:$AA$2)/10^9,0)</f>
        <v>0.4981524035</v>
      </c>
      <c r="AO216" s="160">
        <f>IF($AC$18&gt;0,'Assumptions (Coal)'!AH11*Model!$AC$18*AVERAGE('Assumptions (Coal)'!$V$2:$AA$2)/10^9,0)</f>
        <v>0.4982640718</v>
      </c>
      <c r="AP216" s="160">
        <f>IF($AC$18&gt;0,'Assumptions (Coal)'!AI11*Model!$AC$18*AVERAGE('Assumptions (Coal)'!$V$2:$AA$2)/10^9,0)</f>
        <v>0.4981524035</v>
      </c>
      <c r="AQ216" s="160">
        <f>IF($AC$18&gt;0,'Assumptions (Coal)'!AJ11*Model!$AC$18*AVERAGE('Assumptions (Coal)'!$V$2:$AA$2)/10^9,0)</f>
        <v>0.4982640718</v>
      </c>
      <c r="AR216" s="160">
        <f>IF($AC$18&gt;0,'Assumptions (Coal)'!AK11*Model!$AC$18*AVERAGE('Assumptions (Coal)'!$V$2:$AA$2)/10^9,0)</f>
        <v>0.4981524035</v>
      </c>
      <c r="AS216" s="160">
        <f>IF($AC$18&gt;0,'Assumptions (Coal)'!AL11*Model!$AC$18*AVERAGE('Assumptions (Coal)'!$V$2:$AA$2)/10^9,0)</f>
        <v>0.4982640718</v>
      </c>
      <c r="AT216" s="160">
        <f>IF($AC$18&gt;0,'Assumptions (Coal)'!AM11*Model!$AC$18*AVERAGE('Assumptions (Coal)'!$V$2:$AA$2)/10^9,0)</f>
        <v>0.4981524035</v>
      </c>
      <c r="AU216" s="160">
        <f>IF($AC$18&gt;0,'Assumptions (Coal)'!AN11*Model!$AC$18*AVERAGE('Assumptions (Coal)'!$V$2:$AA$2)/10^9,0)</f>
        <v>0.4982640718</v>
      </c>
      <c r="AV216" s="160">
        <f>IF($AC$18&gt;0,'Assumptions (Coal)'!AO11*Model!$AC$18*AVERAGE('Assumptions (Coal)'!$V$2:$AA$2)/10^9,0)</f>
        <v>0.4981524035</v>
      </c>
      <c r="AW216" s="160">
        <f>IF($AC$18&gt;0,'Assumptions (Coal)'!AP11*Model!$AC$18*AVERAGE('Assumptions (Coal)'!$V$2:$AA$2)/10^9,0)</f>
        <v>0.2491320359</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0.09490510795</v>
      </c>
      <c r="AE217" s="180">
        <f>IF($AD$18&gt;0,'Assumptions (Coal)'!W11*Model!$AD$18*AVERAGE('Assumptions (Coal)'!$W$2:$AB$2)/10^9,0)</f>
        <v>0.1826986598</v>
      </c>
      <c r="AF217" s="180">
        <f>IF($AD$18&gt;0,'Assumptions (Coal)'!X11*Model!$AD$18*AVERAGE('Assumptions (Coal)'!$W$2:$AB$2)/10^9,0)</f>
        <v>0.1689817082</v>
      </c>
      <c r="AG217" s="160">
        <f>IF($AD$18&gt;0,'Assumptions (Coal)'!Y11*Model!$AD$18*AVERAGE('Assumptions (Coal)'!$W$2:$AB$2)/10^9,0)</f>
        <v>0.1563276938</v>
      </c>
      <c r="AH217" s="160">
        <f>IF($AD$18&gt;0,'Assumptions (Coal)'!Z11*Model!$AD$18*AVERAGE('Assumptions (Coal)'!$W$2:$AB$2)/10^9,0)</f>
        <v>0.1445847685</v>
      </c>
      <c r="AI217" s="160">
        <f>IF($AD$18&gt;0,'Assumptions (Coal)'!AA11*Model!$AD$18*AVERAGE('Assumptions (Coal)'!$W$2:$AB$2)/10^9,0)</f>
        <v>0.1337529321</v>
      </c>
      <c r="AJ217" s="160">
        <f>IF($AD$18&gt;0,'Assumptions (Coal)'!AB11*Model!$AD$18*AVERAGE('Assumptions (Coal)'!$W$2:$AB$2)/10^9,0)</f>
        <v>0.1237056447</v>
      </c>
      <c r="AK217" s="160">
        <f>IF($AD$18&gt;0,'Assumptions (Coal)'!AC11*Model!$AD$18*AVERAGE('Assumptions (Coal)'!$W$2:$AB$2)/10^9,0)</f>
        <v>0.1144429062</v>
      </c>
      <c r="AL217" s="160">
        <f>IF($AD$18&gt;0,'Assumptions (Coal)'!AD11*Model!$AD$18*AVERAGE('Assumptions (Coal)'!$W$2:$AB$2)/10^9,0)</f>
        <v>0.1129244244</v>
      </c>
      <c r="AM217" s="160">
        <f>IF($AD$18&gt;0,'Assumptions (Coal)'!AE11*Model!$AD$18*AVERAGE('Assumptions (Coal)'!$W$2:$AB$2)/10^9,0)</f>
        <v>0.1128991164</v>
      </c>
      <c r="AN217" s="160">
        <f>IF($AD$18&gt;0,'Assumptions (Coal)'!AF11*Model!$AD$18*AVERAGE('Assumptions (Coal)'!$W$2:$AB$2)/10^9,0)</f>
        <v>0.1129244244</v>
      </c>
      <c r="AO217" s="160">
        <f>IF($AD$18&gt;0,'Assumptions (Coal)'!AG11*Model!$AD$18*AVERAGE('Assumptions (Coal)'!$W$2:$AB$2)/10^9,0)</f>
        <v>0.1128991164</v>
      </c>
      <c r="AP217" s="160">
        <f>IF($AD$18&gt;0,'Assumptions (Coal)'!AH11*Model!$AD$18*AVERAGE('Assumptions (Coal)'!$W$2:$AB$2)/10^9,0)</f>
        <v>0.1129244244</v>
      </c>
      <c r="AQ217" s="160">
        <f>IF($AD$18&gt;0,'Assumptions (Coal)'!AI11*Model!$AD$18*AVERAGE('Assumptions (Coal)'!$W$2:$AB$2)/10^9,0)</f>
        <v>0.1128991164</v>
      </c>
      <c r="AR217" s="160">
        <f>IF($AD$18&gt;0,'Assumptions (Coal)'!AJ11*Model!$AD$18*AVERAGE('Assumptions (Coal)'!$W$2:$AB$2)/10^9,0)</f>
        <v>0.1129244244</v>
      </c>
      <c r="AS217" s="160">
        <f>IF($AD$18&gt;0,'Assumptions (Coal)'!AK11*Model!$AD$18*AVERAGE('Assumptions (Coal)'!$W$2:$AB$2)/10^9,0)</f>
        <v>0.1128991164</v>
      </c>
      <c r="AT217" s="160">
        <f>IF($AD$18&gt;0,'Assumptions (Coal)'!AL11*Model!$AD$18*AVERAGE('Assumptions (Coal)'!$W$2:$AB$2)/10^9,0)</f>
        <v>0.1129244244</v>
      </c>
      <c r="AU217" s="160">
        <f>IF($AD$18&gt;0,'Assumptions (Coal)'!AM11*Model!$AD$18*AVERAGE('Assumptions (Coal)'!$W$2:$AB$2)/10^9,0)</f>
        <v>0.1128991164</v>
      </c>
      <c r="AV217" s="160">
        <f>IF($AD$18&gt;0,'Assumptions (Coal)'!AN11*Model!$AD$18*AVERAGE('Assumptions (Coal)'!$W$2:$AB$2)/10^9,0)</f>
        <v>0.1129244244</v>
      </c>
      <c r="AW217" s="160">
        <f>IF($AD$18&gt;0,'Assumptions (Coal)'!AO11*Model!$AD$18*AVERAGE('Assumptions (Coal)'!$W$2:$AB$2)/10^9,0)</f>
        <v>0.1128991164</v>
      </c>
      <c r="AX217" s="160">
        <f>IF($AD$18&gt;0,'Assumptions (Coal)'!AP11*Model!$AD$18*AVERAGE('Assumptions (Coal)'!$W$2:$AB$2)/10^9,0)</f>
        <v>0.05646221222</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0.3765899189</v>
      </c>
      <c r="AG219" s="160">
        <f>IF($AF$18&gt;0,'Assumptions (Coal)'!W11*Model!$AF$18*AVERAGE('Assumptions (Coal)'!$Y$2:$AD$2)/10^9,0)</f>
        <v>0.7249606999</v>
      </c>
      <c r="AH219" s="160">
        <f>IF($AF$18&gt;0,'Assumptions (Coal)'!X11*Model!$AF$18*AVERAGE('Assumptions (Coal)'!$Y$2:$AD$2)/10^9,0)</f>
        <v>0.6705309036</v>
      </c>
      <c r="AI219" s="160">
        <f>IF($AF$18&gt;0,'Assumptions (Coal)'!Y11*Model!$AF$18*AVERAGE('Assumptions (Coal)'!$Y$2:$AD$2)/10^9,0)</f>
        <v>0.6203189144</v>
      </c>
      <c r="AJ219" s="160">
        <f>IF($AF$18&gt;0,'Assumptions (Coal)'!Z11*Model!$AF$18*AVERAGE('Assumptions (Coal)'!$Y$2:$AD$2)/10^9,0)</f>
        <v>0.5737221885</v>
      </c>
      <c r="AK219" s="160">
        <f>IF($AF$18&gt;0,'Assumptions (Coal)'!AA11*Model!$AF$18*AVERAGE('Assumptions (Coal)'!$Y$2:$AD$2)/10^9,0)</f>
        <v>0.5307407257</v>
      </c>
      <c r="AL219" s="160">
        <f>IF($AF$18&gt;0,'Assumptions (Coal)'!AB11*Model!$AF$18*AVERAGE('Assumptions (Coal)'!$Y$2:$AD$2)/10^9,0)</f>
        <v>0.4908724063</v>
      </c>
      <c r="AM219" s="160">
        <f>IF($AF$18&gt;0,'Assumptions (Coal)'!AC11*Model!$AF$18*AVERAGE('Assumptions (Coal)'!$Y$2:$AD$2)/10^9,0)</f>
        <v>0.4541172302</v>
      </c>
      <c r="AN219" s="160">
        <f>IF($AF$18&gt;0,'Assumptions (Coal)'!AD11*Model!$AF$18*AVERAGE('Assumptions (Coal)'!$Y$2:$AD$2)/10^9,0)</f>
        <v>0.4480917915</v>
      </c>
      <c r="AO219" s="160">
        <f>IF($AF$18&gt;0,'Assumptions (Coal)'!AE11*Model!$AF$18*AVERAGE('Assumptions (Coal)'!$Y$2:$AD$2)/10^9,0)</f>
        <v>0.4479913675</v>
      </c>
      <c r="AP219" s="160">
        <f>IF($AF$18&gt;0,'Assumptions (Coal)'!AF11*Model!$AF$18*AVERAGE('Assumptions (Coal)'!$Y$2:$AD$2)/10^9,0)</f>
        <v>0.4480917915</v>
      </c>
      <c r="AQ219" s="160">
        <f>IF($AF$18&gt;0,'Assumptions (Coal)'!AG11*Model!$AF$18*AVERAGE('Assumptions (Coal)'!$Y$2:$AD$2)/10^9,0)</f>
        <v>0.4479913675</v>
      </c>
      <c r="AR219" s="160">
        <f>IF($AF$18&gt;0,'Assumptions (Coal)'!AH11*Model!$AF$18*AVERAGE('Assumptions (Coal)'!$Y$2:$AD$2)/10^9,0)</f>
        <v>0.4480917915</v>
      </c>
      <c r="AS219" s="160">
        <f>IF($AF$18&gt;0,'Assumptions (Coal)'!AI11*Model!$AF$18*AVERAGE('Assumptions (Coal)'!$Y$2:$AD$2)/10^9,0)</f>
        <v>0.4479913675</v>
      </c>
      <c r="AT219" s="160">
        <f>IF($AF$18&gt;0,'Assumptions (Coal)'!AJ11*Model!$AF$18*AVERAGE('Assumptions (Coal)'!$Y$2:$AD$2)/10^9,0)</f>
        <v>0.4480917915</v>
      </c>
      <c r="AU219" s="160">
        <f>IF($AF$18&gt;0,'Assumptions (Coal)'!AK11*Model!$AF$18*AVERAGE('Assumptions (Coal)'!$Y$2:$AD$2)/10^9,0)</f>
        <v>0.4479913675</v>
      </c>
      <c r="AV219" s="160">
        <f>IF($AF$18&gt;0,'Assumptions (Coal)'!AL11*Model!$AF$18*AVERAGE('Assumptions (Coal)'!$Y$2:$AD$2)/10^9,0)</f>
        <v>0.4480917915</v>
      </c>
      <c r="AW219" s="160">
        <f>IF($AF$18&gt;0,'Assumptions (Coal)'!AM11*Model!$AF$18*AVERAGE('Assumptions (Coal)'!$Y$2:$AD$2)/10^9,0)</f>
        <v>0.4479913675</v>
      </c>
      <c r="AX219" s="160">
        <f>IF($AF$18&gt;0,'Assumptions (Coal)'!AN11*Model!$AF$18*AVERAGE('Assumptions (Coal)'!$Y$2:$AD$2)/10^9,0)</f>
        <v>0.4480917915</v>
      </c>
      <c r="AY219" s="160">
        <f>IF($AF$18&gt;0,'Assumptions (Coal)'!AO11*Model!$AF$18*AVERAGE('Assumptions (Coal)'!$Y$2:$AD$2)/10^9,0)</f>
        <v>0.4479913675</v>
      </c>
      <c r="AZ219" s="160">
        <f>IF($AF$18&gt;0,'Assumptions (Coal)'!AP11*Model!$AF$18*AVERAGE('Assumptions (Coal)'!$Y$2:$AD$2)/10^9,0)</f>
        <v>0.2240458958</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0.01036008304</v>
      </c>
      <c r="AH220" s="160">
        <f>IF($AG$18&gt;0,'Assumptions (Coal)'!W11*Model!$AG$18*AVERAGE('Assumptions (Coal)'!$Z$2:$AE$2)/10^9,0)</f>
        <v>0.01994385052</v>
      </c>
      <c r="AI220" s="160">
        <f>IF($AG$18&gt;0,'Assumptions (Coal)'!X11*Model!$AG$18*AVERAGE('Assumptions (Coal)'!$Z$2:$AE$2)/10^9,0)</f>
        <v>0.01844647319</v>
      </c>
      <c r="AJ220" s="160">
        <f>IF($AG$18&gt;0,'Assumptions (Coal)'!Y11*Model!$AG$18*AVERAGE('Assumptions (Coal)'!$Z$2:$AE$2)/10^9,0)</f>
        <v>0.01706512878</v>
      </c>
      <c r="AK220" s="160">
        <f>IF($AG$18&gt;0,'Assumptions (Coal)'!Z11*Model!$AG$18*AVERAGE('Assumptions (Coal)'!$Z$2:$AE$2)/10^9,0)</f>
        <v>0.01578324118</v>
      </c>
      <c r="AL220" s="160">
        <f>IF($AG$18&gt;0,'Assumptions (Coal)'!AA11*Model!$AG$18*AVERAGE('Assumptions (Coal)'!$Z$2:$AE$2)/10^9,0)</f>
        <v>0.01460081036</v>
      </c>
      <c r="AM220" s="160">
        <f>IF($AG$18&gt;0,'Assumptions (Coal)'!AB11*Model!$AG$18*AVERAGE('Assumptions (Coal)'!$Z$2:$AE$2)/10^9,0)</f>
        <v>0.01350402291</v>
      </c>
      <c r="AN220" s="160">
        <f>IF($AG$18&gt;0,'Assumptions (Coal)'!AC11*Model!$AG$18*AVERAGE('Assumptions (Coal)'!$Z$2:$AE$2)/10^9,0)</f>
        <v>0.0124928788</v>
      </c>
      <c r="AO220" s="160">
        <f>IF($AG$18&gt;0,'Assumptions (Coal)'!AD11*Model!$AG$18*AVERAGE('Assumptions (Coal)'!$Z$2:$AE$2)/10^9,0)</f>
        <v>0.01232711747</v>
      </c>
      <c r="AP220" s="160">
        <f>IF($AG$18&gt;0,'Assumptions (Coal)'!AE11*Model!$AG$18*AVERAGE('Assumptions (Coal)'!$Z$2:$AE$2)/10^9,0)</f>
        <v>0.01232435478</v>
      </c>
      <c r="AQ220" s="160">
        <f>IF($AG$18&gt;0,'Assumptions (Coal)'!AF11*Model!$AG$18*AVERAGE('Assumptions (Coal)'!$Z$2:$AE$2)/10^9,0)</f>
        <v>0.01232711747</v>
      </c>
      <c r="AR220" s="160">
        <f>IF($AG$18&gt;0,'Assumptions (Coal)'!AG11*Model!$AG$18*AVERAGE('Assumptions (Coal)'!$Z$2:$AE$2)/10^9,0)</f>
        <v>0.01232435478</v>
      </c>
      <c r="AS220" s="160">
        <f>IF($AG$18&gt;0,'Assumptions (Coal)'!AH11*Model!$AG$18*AVERAGE('Assumptions (Coal)'!$Z$2:$AE$2)/10^9,0)</f>
        <v>0.01232711747</v>
      </c>
      <c r="AT220" s="160">
        <f>IF($AG$18&gt;0,'Assumptions (Coal)'!AI11*Model!$AG$18*AVERAGE('Assumptions (Coal)'!$Z$2:$AE$2)/10^9,0)</f>
        <v>0.01232435478</v>
      </c>
      <c r="AU220" s="160">
        <f>IF($AG$18&gt;0,'Assumptions (Coal)'!AJ11*Model!$AG$18*AVERAGE('Assumptions (Coal)'!$Z$2:$AE$2)/10^9,0)</f>
        <v>0.01232711747</v>
      </c>
      <c r="AV220" s="160">
        <f>IF($AG$18&gt;0,'Assumptions (Coal)'!AK11*Model!$AG$18*AVERAGE('Assumptions (Coal)'!$Z$2:$AE$2)/10^9,0)</f>
        <v>0.01232435478</v>
      </c>
      <c r="AW220" s="160">
        <f>IF($AG$18&gt;0,'Assumptions (Coal)'!AL11*Model!$AG$18*AVERAGE('Assumptions (Coal)'!$Z$2:$AE$2)/10^9,0)</f>
        <v>0.01232711747</v>
      </c>
      <c r="AX220" s="160">
        <f>IF($AG$18&gt;0,'Assumptions (Coal)'!AM11*Model!$AG$18*AVERAGE('Assumptions (Coal)'!$Z$2:$AE$2)/10^9,0)</f>
        <v>0.01232435478</v>
      </c>
      <c r="AY220" s="160">
        <f>IF($AG$18&gt;0,'Assumptions (Coal)'!AN11*Model!$AG$18*AVERAGE('Assumptions (Coal)'!$Z$2:$AE$2)/10^9,0)</f>
        <v>0.01232711747</v>
      </c>
      <c r="AZ220" s="160">
        <f>IF($AG$18&gt;0,'Assumptions (Coal)'!AO11*Model!$AG$18*AVERAGE('Assumptions (Coal)'!$Z$2:$AE$2)/10^9,0)</f>
        <v>0.01232435478</v>
      </c>
      <c r="BA220" s="160">
        <f>IF($AG$18&gt;0,'Assumptions (Coal)'!AP11*Model!$AG$18*AVERAGE('Assumptions (Coal)'!$Z$2:$AE$2)/10^9,0)</f>
        <v>0.006163558737</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0.3519198169</v>
      </c>
      <c r="AJ222" s="160">
        <f>IF($AI$18&gt;0,'Assumptions (Coal)'!W11*Model!$AI$18*AVERAGE('Assumptions (Coal)'!$AB$2:$AG$2)/10^9,0)</f>
        <v>0.6774691088</v>
      </c>
      <c r="AK222" s="160">
        <f>IF($AI$18&gt;0,'Assumptions (Coal)'!X11*Model!$AI$18*AVERAGE('Assumptions (Coal)'!$AB$2:$AG$2)/10^9,0)</f>
        <v>0.6266049646</v>
      </c>
      <c r="AL222" s="160">
        <f>IF($AI$18&gt;0,'Assumptions (Coal)'!Y11*Model!$AI$18*AVERAGE('Assumptions (Coal)'!$AB$2:$AG$2)/10^9,0)</f>
        <v>0.5796823224</v>
      </c>
      <c r="AM222" s="160">
        <f>IF($AI$18&gt;0,'Assumptions (Coal)'!Z11*Model!$AI$18*AVERAGE('Assumptions (Coal)'!$AB$2:$AG$2)/10^9,0)</f>
        <v>0.5361381104</v>
      </c>
      <c r="AN222" s="160">
        <f>IF($AI$18&gt;0,'Assumptions (Coal)'!AA11*Model!$AI$18*AVERAGE('Assumptions (Coal)'!$AB$2:$AG$2)/10^9,0)</f>
        <v>0.4959723286</v>
      </c>
      <c r="AO222" s="160">
        <f>IF($AI$18&gt;0,'Assumptions (Coal)'!AB11*Model!$AI$18*AVERAGE('Assumptions (Coal)'!$AB$2:$AG$2)/10^9,0)</f>
        <v>0.4587157507</v>
      </c>
      <c r="AP222" s="160">
        <f>IF($AI$18&gt;0,'Assumptions (Coal)'!AC11*Model!$AI$18*AVERAGE('Assumptions (Coal)'!$AB$2:$AG$2)/10^9,0)</f>
        <v>0.4243683765</v>
      </c>
      <c r="AQ222" s="160">
        <f>IF($AI$18&gt;0,'Assumptions (Coal)'!AD11*Model!$AI$18*AVERAGE('Assumptions (Coal)'!$AB$2:$AG$2)/10^9,0)</f>
        <v>0.4187376595</v>
      </c>
      <c r="AR222" s="160">
        <f>IF($AI$18&gt;0,'Assumptions (Coal)'!AE11*Model!$AI$18*AVERAGE('Assumptions (Coal)'!$AB$2:$AG$2)/10^9,0)</f>
        <v>0.4186438142</v>
      </c>
      <c r="AS222" s="160">
        <f>IF($AI$18&gt;0,'Assumptions (Coal)'!AF11*Model!$AI$18*AVERAGE('Assumptions (Coal)'!$AB$2:$AG$2)/10^9,0)</f>
        <v>0.4187376595</v>
      </c>
      <c r="AT222" s="160">
        <f>IF($AI$18&gt;0,'Assumptions (Coal)'!AG11*Model!$AI$18*AVERAGE('Assumptions (Coal)'!$AB$2:$AG$2)/10^9,0)</f>
        <v>0.4186438142</v>
      </c>
      <c r="AU222" s="160">
        <f>IF($AI$18&gt;0,'Assumptions (Coal)'!AH11*Model!$AI$18*AVERAGE('Assumptions (Coal)'!$AB$2:$AG$2)/10^9,0)</f>
        <v>0.4187376595</v>
      </c>
      <c r="AV222" s="160">
        <f>IF($AI$18&gt;0,'Assumptions (Coal)'!AI11*Model!$AI$18*AVERAGE('Assumptions (Coal)'!$AB$2:$AG$2)/10^9,0)</f>
        <v>0.4186438142</v>
      </c>
      <c r="AW222" s="160">
        <f>IF($AI$18&gt;0,'Assumptions (Coal)'!AJ11*Model!$AI$18*AVERAGE('Assumptions (Coal)'!$AB$2:$AG$2)/10^9,0)</f>
        <v>0.4187376595</v>
      </c>
      <c r="AX222" s="160">
        <f>IF($AI$18&gt;0,'Assumptions (Coal)'!AK11*Model!$AI$18*AVERAGE('Assumptions (Coal)'!$AB$2:$AG$2)/10^9,0)</f>
        <v>0.4186438142</v>
      </c>
      <c r="AY222" s="160">
        <f>IF($AI$18&gt;0,'Assumptions (Coal)'!AL11*Model!$AI$18*AVERAGE('Assumptions (Coal)'!$AB$2:$AG$2)/10^9,0)</f>
        <v>0.4187376595</v>
      </c>
      <c r="AZ222" s="160">
        <f>IF($AI$18&gt;0,'Assumptions (Coal)'!AM11*Model!$AI$18*AVERAGE('Assumptions (Coal)'!$AB$2:$AG$2)/10^9,0)</f>
        <v>0.4186438142</v>
      </c>
      <c r="BA222" s="160">
        <f>IF($AI$18&gt;0,'Assumptions (Coal)'!AN11*Model!$AI$18*AVERAGE('Assumptions (Coal)'!$AB$2:$AG$2)/10^9,0)</f>
        <v>0.4187376595</v>
      </c>
      <c r="BB222" s="160">
        <f>IF($AI$18&gt;0,'Assumptions (Coal)'!AO11*Model!$AI$18*AVERAGE('Assumptions (Coal)'!$AB$2:$AG$2)/10^9,0)</f>
        <v>0.4186438142</v>
      </c>
      <c r="BC222" s="160">
        <f>IF($AI$18&gt;0,'Assumptions (Coal)'!AP11*Model!$AI$18*AVERAGE('Assumptions (Coal)'!$AB$2:$AG$2)/10^9,0)</f>
        <v>0.2093688297</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0.1875045644</v>
      </c>
      <c r="AK223" s="160">
        <f>IF($AJ$18&gt;0,'Assumptions (Coal)'!W11*Model!$AJ$18*AVERAGE('Assumptions (Coal)'!$AC$2:$AH$2)/10^9,0)</f>
        <v>0.3609587868</v>
      </c>
      <c r="AL223" s="177">
        <f>IF($AJ$18&gt;0,'Assumptions (Coal)'!X11*Model!$AJ$18*AVERAGE('Assumptions (Coal)'!$AC$2:$AH$2)/10^9,0)</f>
        <v>0.3338581271</v>
      </c>
      <c r="AM223" s="177">
        <f>IF($AJ$18&gt;0,'Assumptions (Coal)'!Y11*Model!$AJ$18*AVERAGE('Assumptions (Coal)'!$AC$2:$AH$2)/10^9,0)</f>
        <v>0.3088575185</v>
      </c>
      <c r="AN223" s="177">
        <f>IF($AJ$18&gt;0,'Assumptions (Coal)'!Z11*Model!$AJ$18*AVERAGE('Assumptions (Coal)'!$AC$2:$AH$2)/10^9,0)</f>
        <v>0.2856569538</v>
      </c>
      <c r="AO223" s="177">
        <f>IF($AJ$18&gt;0,'Assumptions (Coal)'!AA11*Model!$AJ$18*AVERAGE('Assumptions (Coal)'!$AC$2:$AH$2)/10^9,0)</f>
        <v>0.2642564328</v>
      </c>
      <c r="AP223" s="177">
        <f>IF($AJ$18&gt;0,'Assumptions (Coal)'!AB11*Model!$AJ$18*AVERAGE('Assumptions (Coal)'!$AC$2:$AH$2)/10^9,0)</f>
        <v>0.2444059496</v>
      </c>
      <c r="AQ223" s="177">
        <f>IF($AJ$18&gt;0,'Assumptions (Coal)'!AC11*Model!$AJ$18*AVERAGE('Assumptions (Coal)'!$AC$2:$AH$2)/10^9,0)</f>
        <v>0.2261055041</v>
      </c>
      <c r="AR223" s="177">
        <f>IF($AJ$18&gt;0,'Assumptions (Coal)'!AD11*Model!$AJ$18*AVERAGE('Assumptions (Coal)'!$AC$2:$AH$2)/10^9,0)</f>
        <v>0.2231054311</v>
      </c>
      <c r="AS223" s="177">
        <f>IF($AJ$18&gt;0,'Assumptions (Coal)'!AE11*Model!$AJ$18*AVERAGE('Assumptions (Coal)'!$AC$2:$AH$2)/10^9,0)</f>
        <v>0.2230554298</v>
      </c>
      <c r="AT223" s="177">
        <f>IF($AJ$18&gt;0,'Assumptions (Coal)'!AF11*Model!$AJ$18*AVERAGE('Assumptions (Coal)'!$AC$2:$AH$2)/10^9,0)</f>
        <v>0.2231054311</v>
      </c>
      <c r="AU223" s="177">
        <f>IF($AJ$18&gt;0,'Assumptions (Coal)'!AG11*Model!$AJ$18*AVERAGE('Assumptions (Coal)'!$AC$2:$AH$2)/10^9,0)</f>
        <v>0.2230554298</v>
      </c>
      <c r="AV223" s="177">
        <f>IF($AJ$18&gt;0,'Assumptions (Coal)'!AH11*Model!$AJ$18*AVERAGE('Assumptions (Coal)'!$AC$2:$AH$2)/10^9,0)</f>
        <v>0.2231054311</v>
      </c>
      <c r="AW223" s="177">
        <f>IF($AJ$18&gt;0,'Assumptions (Coal)'!AI11*Model!$AJ$18*AVERAGE('Assumptions (Coal)'!$AC$2:$AH$2)/10^9,0)</f>
        <v>0.2230554298</v>
      </c>
      <c r="AX223" s="177">
        <f>IF($AJ$18&gt;0,'Assumptions (Coal)'!AJ11*Model!$AJ$18*AVERAGE('Assumptions (Coal)'!$AC$2:$AH$2)/10^9,0)</f>
        <v>0.2231054311</v>
      </c>
      <c r="AY223" s="177">
        <f>IF($AJ$18&gt;0,'Assumptions (Coal)'!AK11*Model!$AJ$18*AVERAGE('Assumptions (Coal)'!$AC$2:$AH$2)/10^9,0)</f>
        <v>0.2230554298</v>
      </c>
      <c r="AZ223" s="177">
        <f>IF($AJ$18&gt;0,'Assumptions (Coal)'!AL11*Model!$AJ$18*AVERAGE('Assumptions (Coal)'!$AC$2:$AH$2)/10^9,0)</f>
        <v>0.2231054311</v>
      </c>
      <c r="BA223" s="177">
        <f>IF($AJ$18&gt;0,'Assumptions (Coal)'!AM11*Model!$AJ$18*AVERAGE('Assumptions (Coal)'!$AC$2:$AH$2)/10^9,0)</f>
        <v>0.2230554298</v>
      </c>
      <c r="BB223" s="177">
        <f>IF($AJ$18&gt;0,'Assumptions (Coal)'!AN11*Model!$AJ$18*AVERAGE('Assumptions (Coal)'!$AC$2:$AH$2)/10^9,0)</f>
        <v>0.2231054311</v>
      </c>
      <c r="BC223" s="177">
        <f>IF($AJ$18&gt;0,'Assumptions (Coal)'!AO11*Model!$AJ$18*AVERAGE('Assumptions (Coal)'!$AC$2:$AH$2)/10^9,0)</f>
        <v>0.2230554298</v>
      </c>
      <c r="BD223" s="177">
        <f>IF($AJ$18&gt;0,'Assumptions (Coal)'!AP11*Model!$AJ$18*AVERAGE('Assumptions (Coal)'!$AC$2:$AH$2)/10^9,0)</f>
        <v>0.1115527155</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13.29493108</v>
      </c>
      <c r="D242" s="160">
        <f>IF(Model!D16+Model!D17-Model!D10-Model!D11-D189+D136&gt;0,(1-'Assumptions (Coal)'!C36)*(Model!D16+Model!D17-Model!D10-Model!D11-D189+D136)+D189-D82+D83,Model!D16+Model!D17-Model!D10-Model!D11+D136-D82+D83)</f>
        <v>13.52644454</v>
      </c>
      <c r="E242" s="160">
        <f>IF(Model!E16+Model!E17-Model!E10-Model!E11-E189+E136&gt;0,(1-'Assumptions (Coal)'!D36)*(Model!E16+Model!E17-Model!E10-Model!E11-E189+E136)+E189-E82+E83,Model!E16+Model!E17-Model!E10-Model!E11+E136-E82+E83)</f>
        <v>11.90086919</v>
      </c>
      <c r="F242" s="160">
        <f>IF(Model!F16+Model!F17-Model!F10-Model!F11-F189+F136&gt;0,(1-'Assumptions (Coal)'!E36)*(Model!F16+Model!F17-Model!F10-Model!F11-F189+F136)+F189-F82+F83,Model!F16+Model!F17-Model!F10-Model!F11+F136-F82+F83)</f>
        <v>16.35201795</v>
      </c>
      <c r="G242" s="160">
        <f>IF(Model!G16+Model!G17-Model!G10-Model!G11-G189+G136&gt;0,(1-'Assumptions (Coal)'!F36)*(Model!G16+Model!G17-Model!G10-Model!G11-G189+G136)+G189-G82+G83,Model!G16+Model!G17-Model!G10-Model!G11+G136-G82+G83)</f>
        <v>17.37240711</v>
      </c>
      <c r="H242" s="160">
        <f>IF(Model!H16+Model!H17-Model!H10-Model!H11-H189+H136&gt;0,(1-'Assumptions (Coal)'!G36)*(Model!H16+Model!H17-Model!H10-Model!H11-H189+H136)+H189-H82+H83,Model!H16+Model!H17-Model!H10-Model!H11+H136-H82+H83)</f>
        <v>23.26692865</v>
      </c>
      <c r="I242" s="160">
        <f>IF(Model!I16+Model!I17-Model!I10-Model!I11-I189+I136&gt;0,(1-'Assumptions (Coal)'!H36)*(Model!I16+Model!I17-Model!I10-Model!I11-I189+I136)+I189-I82+I83,Model!I16+Model!I17-Model!I10-Model!I11+I136-I82+I83)</f>
        <v>19.60456861</v>
      </c>
      <c r="J242" s="160">
        <f>IF(Model!J16+Model!J17-Model!J10-Model!J11-J189+J136&gt;0,(1-'Assumptions (Coal)'!I36)*(Model!J16+Model!J17-Model!J10-Model!J11-J189+J136)+J189-J82+J83,Model!J16+Model!J17-Model!J10-Model!J11+J136-J82+J83)</f>
        <v>22.04046352</v>
      </c>
      <c r="K242" s="160">
        <f>IF(Model!K16+Model!K17-Model!K10-Model!K11-K189+K136&gt;0,(1-'Assumptions (Coal)'!J36)*(Model!K16+Model!K17-Model!K10-Model!K11-K189+K136)+K189-K82+K83,Model!K16+Model!K17-Model!K10-Model!K11+K136-K82+K83)</f>
        <v>24.74864812</v>
      </c>
      <c r="L242" s="160">
        <f>IF(Model!L16+Model!L17-Model!L10-Model!L11-L189+L136&gt;0,(1-'Assumptions (Coal)'!K36)*(Model!L16+Model!L17-Model!L10-Model!L11-L189+L136)+L189-L82+L83,Model!L16+Model!L17-Model!L10-Model!L11+L136-L82+L83)</f>
        <v>12.56376196</v>
      </c>
      <c r="M242" s="160">
        <f>IF(Model!M16+Model!M17-Model!M10-Model!M11-M189+M136&gt;0,(1-'Assumptions (Coal)'!L36)*(Model!M16+Model!M17-Model!M10-Model!M11-M189+M136)+M189-M82+M83,Model!M16+Model!M17-Model!M10-Model!M11+M136-M82+M83)</f>
        <v>13.08991597</v>
      </c>
      <c r="N242" s="160">
        <f>IF(Model!N16+Model!N17-Model!N10-Model!N11-N189+N136&gt;0,(1-'Assumptions (Coal)'!M36)*(Model!N16+Model!N17-Model!N10-Model!N11-N189+N136)+N189-N82+N83,Model!N16+Model!N17-Model!N10-Model!N11+N136-N82+N83)</f>
        <v>11.46385476</v>
      </c>
      <c r="O242" s="160">
        <f>IF(Model!O16+Model!O17-Model!O10-Model!O11-O189+O136&gt;0,(1-'Assumptions (Coal)'!N36)*(Model!O16+Model!O17-Model!O10-Model!O11-O189+O136)+O189-O82+O83,Model!O16+Model!O17-Model!O10-Model!O11+O136-O82+O83)</f>
        <v>7.784018675</v>
      </c>
      <c r="P242" s="160">
        <f>IF(Model!P16+Model!P17-Model!P10-Model!P11-P189+P136&gt;0,(1-'Assumptions (Coal)'!O36)*(Model!P16+Model!P17-Model!P10-Model!P11-P189+P136)+P189-P82+P83,Model!P16+Model!P17-Model!P10-Model!P11+P136-P82+P83)</f>
        <v>9.706091068</v>
      </c>
      <c r="Q242" s="160">
        <f>IF(Model!Q16+Model!Q17-Model!Q10-Model!Q11-Q189+Q136&gt;0,(1-'Assumptions (Coal)'!P36)*(Model!Q16+Model!Q17-Model!Q10-Model!Q11-Q189+Q136)+Q189-Q82+Q83,Model!Q16+Model!Q17-Model!Q10-Model!Q11+Q136-Q82+Q83)</f>
        <v>10.68792607</v>
      </c>
      <c r="R242" s="160">
        <f>IF(Model!R16+Model!R17-Model!R10-Model!R11-R189+R136&gt;0,(1-'Assumptions (Coal)'!Q36)*(Model!R16+Model!R17-Model!R10-Model!R11-R189+R136)+R189-R82+R83,Model!R16+Model!R17-Model!R10-Model!R11+R136-R82+R83)</f>
        <v>0.7703523834</v>
      </c>
      <c r="S242" s="160">
        <f>IF(Model!S16+Model!S17-Model!S10-Model!S11-S189+S136&gt;0,(1-'Assumptions (Coal)'!R36)*(Model!S16+Model!S17-Model!S10-Model!S11-S189+S136)+S189-S82+S83,Model!S16+Model!S17-Model!S10-Model!S11+S136-S82+S83)</f>
        <v>0.001084253917</v>
      </c>
      <c r="T242" s="160">
        <f>IF(Model!T16+Model!T17-Model!T10-Model!T11-T189+T136&gt;0,(1-'Assumptions (Coal)'!S36)*(Model!T16+Model!T17-Model!T10-Model!T11-T189+T136)+T189-T82+T83,Model!T16+Model!T17-Model!T10-Model!T11+T136-T82+T83)</f>
        <v>-2.713070333</v>
      </c>
      <c r="U242" s="160">
        <f>IF(Model!U16+Model!U17-Model!U10-Model!U11-U189+U136&gt;0,(1-'Assumptions (Coal)'!T36)*(Model!U16+Model!U17-Model!U10-Model!U11-U189+U136)+U189-U82+U83,Model!U16+Model!U17-Model!U10-Model!U11+U136-U82+U83)</f>
        <v>-2.457509052</v>
      </c>
      <c r="V242" s="160">
        <f>IF(Model!V16+Model!V17-Model!V10-Model!V11-V189+V136&gt;0,(1-'Assumptions (Coal)'!U36)*(Model!V16+Model!V17-Model!V10-Model!V11-V189+V136)+V189-V82+V83,Model!V16+Model!V17-Model!V10-Model!V11+V136-V82+V83)</f>
        <v>-3.704082771</v>
      </c>
      <c r="W242" s="160">
        <f>IF(Model!W16+Model!W17-Model!W10-Model!W11-W189+W136&gt;0,(1-'Assumptions (Coal)'!V36)*(Model!W16+Model!W17-Model!W10-Model!W11-W189+W136)+W189-W82+W83,Model!W16+Model!W17-Model!W10-Model!W11+W136-W82+W83)</f>
        <v>-8.127389523</v>
      </c>
      <c r="X242" s="160">
        <f>IF(Model!X16+Model!X17-Model!X10-Model!X11-X189+X136&gt;0,(1-'Assumptions (Coal)'!W36)*(Model!X16+Model!X17-Model!X10-Model!X11-X189+X136)+X189-X82+X83,Model!X16+Model!X17-Model!X10-Model!X11+X136-X82+X83)</f>
        <v>-2.093548616</v>
      </c>
      <c r="Y242" s="160">
        <f>IF(Model!Y16+Model!Y17-Model!Y10-Model!Y11-Y189+Y136&gt;0,(1-'Assumptions (Coal)'!X36)*(Model!Y16+Model!Y17-Model!Y10-Model!Y11-Y189+Y136)+Y189-Y82+Y83,Model!Y16+Model!Y17-Model!Y10-Model!Y11+Y136-Y82+Y83)</f>
        <v>-1.244242327</v>
      </c>
      <c r="Z242" s="160">
        <f>IF(Model!Z16+Model!Z17-Model!Z10-Model!Z11-Z189+Z136&gt;0,(1-'Assumptions (Coal)'!Y36)*(Model!Z16+Model!Z17-Model!Z10-Model!Z11-Z189+Z136)+Z189-Z82+Z83,Model!Z16+Model!Z17-Model!Z10-Model!Z11+Z136-Z82+Z83)</f>
        <v>-0.06108543108</v>
      </c>
      <c r="AA242" s="160">
        <f>IF(Model!AA16+Model!AA17-Model!AA10-Model!AA11-AA189+AA136&gt;0,(1-'Assumptions (Coal)'!Z36)*(Model!AA16+Model!AA17-Model!AA10-Model!AA11-AA189+AA136)+AA189-AA82+AA83,Model!AA16+Model!AA17-Model!AA10-Model!AA11+AA136-AA82+AA83)</f>
        <v>0.3734768331</v>
      </c>
      <c r="AB242" s="160">
        <f>IF(Model!AB16+Model!AB17-Model!AB10-Model!AB11-AB189+AB136&gt;0,(1-'Assumptions (Coal)'!AA36)*(Model!AB16+Model!AB17-Model!AB10-Model!AB11-AB189+AB136)+AB189-AB82+AB83,Model!AB16+Model!AB17-Model!AB10-Model!AB11+AB136-AB82+AB83)</f>
        <v>1.755246557</v>
      </c>
      <c r="AC242" s="160">
        <f>IF(Model!AC16+Model!AC17-Model!AC10-Model!AC11-AC189+AC136&gt;0,(1-'Assumptions (Coal)'!AB36)*(Model!AC16+Model!AC17-Model!AC10-Model!AC11-AC189+AC136)+AC189-AC82+AC83,Model!AC16+Model!AC17-Model!AC10-Model!AC11+AC136-AC82+AC83)</f>
        <v>1.606694652</v>
      </c>
      <c r="AD242" s="160">
        <f>IF(Model!AD16+Model!AD17-Model!AD10-Model!AD11-AD189+AD136&gt;0,(1-'Assumptions (Coal)'!AC36)*(Model!AD16+Model!AD17-Model!AD10-Model!AD11-AD189+AD136)+AD189-AD82+AD83,Model!AD16+Model!AD17-Model!AD10-Model!AD11+AD136-AD82+AD83)</f>
        <v>1.392969915</v>
      </c>
      <c r="AE242" s="160">
        <f>IF(Model!AE16+Model!AE17-Model!AE10-Model!AE11-AE189+AE136&gt;0,(1-'Assumptions (Coal)'!AD36)*(Model!AE16+Model!AE17-Model!AE10-Model!AE11-AE189+AE136)+AE189-AE82+AE83,Model!AE16+Model!AE17-Model!AE10-Model!AE11+AE136-AE82+AE83)</f>
        <v>1.396453777</v>
      </c>
      <c r="AF242" s="160">
        <f>IF(Model!AF16+Model!AF17-Model!AF10-Model!AF11-AF189+AF136&gt;0,(1-'Assumptions (Coal)'!AE36)*(Model!AF16+Model!AF17-Model!AF10-Model!AF11-AF189+AF136)+AF189-AF82+AF83,Model!AF16+Model!AF17-Model!AF10-Model!AF11+AF136-AF82+AF83)</f>
        <v>2.029065713</v>
      </c>
      <c r="AG242" s="160">
        <f>IF(Model!AG16+Model!AG17-Model!AG10-Model!AG11-AG189+AG136&gt;0,(1-'Assumptions (Coal)'!AF36)*(Model!AG16+Model!AG17-Model!AG10-Model!AG11-AG189+AG136)+AG189-AG82+AG83,Model!AG16+Model!AG17-Model!AG10-Model!AG11+AG136-AG82+AG83)</f>
        <v>1.865099858</v>
      </c>
      <c r="AH242" s="160">
        <f>IF(Model!AH16+Model!AH17-Model!AH10-Model!AH11-AH189+AH136&gt;0,(1-'Assumptions (Coal)'!AG36)*(Model!AH16+Model!AH17-Model!AH10-Model!AH11-AH189+AH136)+AH189-AH82+AH83,Model!AH16+Model!AH17-Model!AH10-Model!AH11+AH136-AH82+AH83)</f>
        <v>1.862745254</v>
      </c>
      <c r="AI242" s="160">
        <f>IF(Model!AI16+Model!AI17-Model!AI10-Model!AI11-AI189+AI136&gt;0,(1-'Assumptions (Coal)'!AH36)*(Model!AI16+Model!AI17-Model!AI10-Model!AI11-AI189+AI136)+AI189-AI82+AI83,Model!AI16+Model!AI17-Model!AI10-Model!AI11+AI136-AI82+AI83)</f>
        <v>2.407212986</v>
      </c>
      <c r="AJ242" s="160">
        <f>IF(Model!AJ16+Model!AJ17-Model!AJ10-Model!AJ11-AJ189+AJ136&gt;0,(1-'Assumptions (Coal)'!AI36)*(Model!AJ16+Model!AJ17-Model!AJ10-Model!AJ11-AJ189+AJ136)+AJ189-AJ82+AJ83,Model!AJ16+Model!AJ17-Model!AJ10-Model!AJ11+AJ136-AJ82+AJ83)</f>
        <v>2.555077511</v>
      </c>
      <c r="AK242" s="160">
        <f>IF(Model!AK16+Model!AK17-Model!AK10-Model!AK11-AK189+AK136&gt;0,(1-'Assumptions (Coal)'!AJ36)*(Model!AK16+Model!AK17-Model!AK10-Model!AK11-AK189+AK136)+AK189-AK82+AK83,Model!AK16+Model!AK17-Model!AK10-Model!AK11+AK136-AK82+AK83)</f>
        <v>2.463170301</v>
      </c>
      <c r="AL242" s="160">
        <f>IF(Model!AL16+Model!AL17-Model!AL10-Model!AL11-AL189+AL136&gt;0,(1-'Assumptions (Coal)'!AK36)*(Model!AL16+Model!AL17-Model!AL10-Model!AL11-AL189+AL136)+AL189-AL82+AL83,Model!AL16+Model!AL17-Model!AL10-Model!AL11+AL136-AL82+AL83)</f>
        <v>2.364480865</v>
      </c>
      <c r="AM242" s="160">
        <f>IF(Model!AM16+Model!AM17-Model!AM10-Model!AM11-AM189+AM136&gt;0,(1-'Assumptions (Coal)'!AL36)*(Model!AM16+Model!AM17-Model!AM10-Model!AM11-AM189+AM136)+AM189-AM82+AM83,Model!AM16+Model!AM17-Model!AM10-Model!AM11+AM136-AM82+AM83)</f>
        <v>4.700294586</v>
      </c>
      <c r="AN242" s="160">
        <f>IF(Model!AN16+Model!AN17-Model!AN10-Model!AN11-AN189+AN136&gt;0,(1-'Assumptions (Coal)'!AM36)*(Model!AN16+Model!AN17-Model!AN10-Model!AN11-AN189+AN136)+AN189-AN82+AN83,Model!AN16+Model!AN17-Model!AN10-Model!AN11+AN136-AN82+AN83)</f>
        <v>5.074488253</v>
      </c>
      <c r="AO242" s="160">
        <f>IF(Model!AO16+Model!AO17-Model!AO10-Model!AO11-AO189+AO136&gt;0,(1-'Assumptions (Coal)'!AN36)*(Model!AO16+Model!AO17-Model!AO10-Model!AO11-AO189+AO136)+AO189-AO82+AO83,Model!AO16+Model!AO17-Model!AO10-Model!AO11+AO136-AO82+AO83)</f>
        <v>5.734886957</v>
      </c>
      <c r="AP242" s="160">
        <f>IF(Model!AP16+Model!AP17-Model!AP10-Model!AP11-AP189+AP136&gt;0,(1-'Assumptions (Coal)'!AO36)*(Model!AP16+Model!AP17-Model!AP10-Model!AP11-AP189+AP136)+AP189-AP82+AP83,Model!AP16+Model!AP17-Model!AP10-Model!AP11+AP136-AP82+AP83)</f>
        <v>5.906169969</v>
      </c>
      <c r="AQ242" s="160">
        <f>IF(Model!AQ16+Model!AQ17-Model!AQ10-Model!AQ11-AQ189+AQ136&gt;0,(1-'Assumptions (Coal)'!AP36)*(Model!AQ16+Model!AQ17-Model!AQ10-Model!AQ11-AQ189+AQ136)+AQ189-AQ82+AQ83,Model!AQ16+Model!AQ17-Model!AQ10-Model!AQ11+AQ136-AQ82+AQ83)</f>
        <v>6.446378073</v>
      </c>
      <c r="AR242" s="160">
        <f>IF(Model!AR16+Model!AR17-Model!AR10-Model!AR11-AR189+AR136&gt;0,(1-'Assumptions (Coal)'!AQ36)*(Model!AR16+Model!AR17-Model!AR10-Model!AR11-AR189+AR136)+AR189-AR82+AR83,Model!AR16+Model!AR17-Model!AR10-Model!AR11+AR136-AR82+AR83)</f>
        <v>6.471087132</v>
      </c>
      <c r="AS242" s="160">
        <f>IF(Model!AS16+Model!AS17-Model!AS10-Model!AS11-AS189+AS136&gt;0,(1-'Assumptions (Coal)'!AR36)*(Model!AS16+Model!AS17-Model!AS10-Model!AS11-AS189+AS136)+AS189-AS82+AS83,Model!AS16+Model!AS17-Model!AS10-Model!AS11+AS136-AS82+AS83)</f>
        <v>6.107296263</v>
      </c>
      <c r="AT242" s="160">
        <f>IF(Model!AT16+Model!AT17-Model!AT10-Model!AT11-AT189+AT136&gt;0,(1-'Assumptions (Coal)'!AS36)*(Model!AT16+Model!AT17-Model!AT10-Model!AT11-AT189+AT136)+AT189-AT82+AT83,Model!AT16+Model!AT17-Model!AT10-Model!AT11+AT136-AT82+AT83)</f>
        <v>5.878230558</v>
      </c>
      <c r="AU242" s="160">
        <f>IF(Model!AU16+Model!AU17-Model!AU10-Model!AU11-AU189+AU136&gt;0,(1-'Assumptions (Coal)'!AT36)*(Model!AU16+Model!AU17-Model!AU10-Model!AU11-AU189+AU136)+AU189-AU82+AU83,Model!AU16+Model!AU17-Model!AU10-Model!AU11+AU136-AU82+AU83)</f>
        <v>6.053638357</v>
      </c>
      <c r="AV242" s="160">
        <f>IF(Model!AV16+Model!AV17-Model!AV10-Model!AV11-AV189+AV136&gt;0,(1-'Assumptions (Coal)'!AU36)*(Model!AV16+Model!AV17-Model!AV10-Model!AV11-AV189+AV136)+AV189-AV82+AV83,Model!AV16+Model!AV17-Model!AV10-Model!AV11+AV136-AV82+AV83)</f>
        <v>5.873525561</v>
      </c>
      <c r="AW242" s="160">
        <f>IF(Model!AW16+Model!AW17-Model!AW10-Model!AW11-AW189+AW136&gt;0,(1-'Assumptions (Coal)'!AV36)*(Model!AW16+Model!AW17-Model!AW10-Model!AW11-AW189+AW136)+AW189-AW82+AW83,Model!AW16+Model!AW17-Model!AW10-Model!AW11+AW136-AW82+AW83)</f>
        <v>5.629209721</v>
      </c>
      <c r="AX242" s="160">
        <f>IF(Model!AX16+Model!AX17-Model!AX10-Model!AX11-AX189+AX136&gt;0,(1-'Assumptions (Coal)'!AW36)*(Model!AX16+Model!AX17-Model!AX10-Model!AX11-AX189+AX136)+AX189-AX82+AX83,Model!AX16+Model!AX17-Model!AX10-Model!AX11+AX136-AX82+AX83)</f>
        <v>5.845116248</v>
      </c>
      <c r="AY242" s="160">
        <f>IF(Model!AY16+Model!AY17-Model!AY10-Model!AY11-AY189+AY136&gt;0,(1-'Assumptions (Coal)'!AX36)*(Model!AY16+Model!AY17-Model!AY10-Model!AY11-AY189+AY136)+AY189-AY82+AY83,Model!AY16+Model!AY17-Model!AY10-Model!AY11+AY136-AY82+AY83)</f>
        <v>6.111476637</v>
      </c>
      <c r="AZ242" s="160">
        <f>IF(Model!AZ16+Model!AZ17-Model!AZ10-Model!AZ11-AZ189+AZ136&gt;0,(1-'Assumptions (Coal)'!AY36)*(Model!AZ16+Model!AZ17-Model!AZ10-Model!AZ11-AZ189+AZ136)+AZ189-AZ82+AZ83,Model!AZ16+Model!AZ17-Model!AZ10-Model!AZ11+AZ136-AZ82+AZ83)</f>
        <v>6.019420361</v>
      </c>
      <c r="BA242" s="160">
        <f>IF(Model!BA16+Model!BA17-Model!BA10-Model!BA11-BA189+BA136&gt;0,(1-'Assumptions (Coal)'!AZ36)*(Model!BA16+Model!BA17-Model!BA10-Model!BA11-BA189+BA136)+BA189-BA82+BA83,Model!BA16+Model!BA17-Model!BA10-Model!BA11+BA136-BA82+BA83)</f>
        <v>5.852095775</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7.250637962</v>
      </c>
      <c r="D243" s="160">
        <f>IF(Model!D16+Model!D17-Model!D10-Model!D11-D189+D136&gt;0,'Assumptions (Coal)'!C36*(Model!D16+Model!D17-Model!D10-Model!D11-D189+D136)-'Assumptions (Coal)'!C37*Model!D9/10^3,-'Assumptions (Coal)'!C37*Model!D9/10^3)</f>
        <v>7.155451927</v>
      </c>
      <c r="E243" s="160">
        <f>IF(Model!E16+Model!E17-Model!E10-Model!E11-E189+E136&gt;0,'Assumptions (Coal)'!D36*(Model!E16+Model!E17-Model!E10-Model!E11-E189+E136)-'Assumptions (Coal)'!D37*Model!E9/10^3,-'Assumptions (Coal)'!D37*Model!E9/10^3)</f>
        <v>6.272842829</v>
      </c>
      <c r="F243" s="160">
        <f>IF(Model!F16+Model!F17-Model!F10-Model!F11-F189+F136&gt;0,'Assumptions (Coal)'!E36*(Model!F16+Model!F17-Model!F10-Model!F11-F189+F136)-'Assumptions (Coal)'!E37*Model!F9/10^3,-'Assumptions (Coal)'!E37*Model!F9/10^3)</f>
        <v>8.724480413</v>
      </c>
      <c r="G243" s="160">
        <f>IF(Model!G16+Model!G17-Model!G10-Model!G11-G189+G136&gt;0,'Assumptions (Coal)'!F36*(Model!G16+Model!G17-Model!G10-Model!G11-G189+G136)-'Assumptions (Coal)'!F37*Model!G9/10^3,-'Assumptions (Coal)'!F37*Model!G9/10^3)</f>
        <v>9.166656203</v>
      </c>
      <c r="H243" s="160">
        <f>IF(Model!H16+Model!H17-Model!H10-Model!H11-H189+H136&gt;0,'Assumptions (Coal)'!G36*(Model!H16+Model!H17-Model!H10-Model!H11-H189+H136)-'Assumptions (Coal)'!G37*Model!H9/10^3,-'Assumptions (Coal)'!G37*Model!H9/10^3)</f>
        <v>12.51741996</v>
      </c>
      <c r="I243" s="160">
        <f>IF(Model!I16+Model!I17-Model!I10-Model!I11-I189+I136&gt;0,'Assumptions (Coal)'!H36*(Model!I16+Model!I17-Model!I10-Model!I11-I189+I136)-'Assumptions (Coal)'!H37*Model!I9/10^3,-'Assumptions (Coal)'!H37*Model!I9/10^3)</f>
        <v>10.65702448</v>
      </c>
      <c r="J243" s="160">
        <f>IF(Model!J16+Model!J17-Model!J10-Model!J11-J189+J136&gt;0,'Assumptions (Coal)'!I36*(Model!J16+Model!J17-Model!J10-Model!J11-J189+J136)-'Assumptions (Coal)'!I37*Model!J9/10^3,-'Assumptions (Coal)'!I37*Model!J9/10^3)</f>
        <v>11.97356567</v>
      </c>
      <c r="K243" s="160">
        <f>IF(Model!K16+Model!K17-Model!K10-Model!K11-K189+K136&gt;0,'Assumptions (Coal)'!J36*(Model!K16+Model!K17-Model!K10-Model!K11-K189+K136)-'Assumptions (Coal)'!J37*Model!K9/10^3,-'Assumptions (Coal)'!J37*Model!K9/10^3)</f>
        <v>13.45267146</v>
      </c>
      <c r="L243" s="160">
        <f>IF(Model!L16+Model!L17-Model!L10-Model!L11-L189+L136&gt;0,'Assumptions (Coal)'!K36*(Model!L16+Model!L17-Model!L10-Model!L11-L189+L136)-'Assumptions (Coal)'!K37*Model!L9/10^3,-'Assumptions (Coal)'!K37*Model!L9/10^3)</f>
        <v>6.865326866</v>
      </c>
      <c r="M243" s="160">
        <f>IF(Model!M16+Model!M17-Model!M10-Model!M11-M189+M136&gt;0,'Assumptions (Coal)'!L36*(Model!M16+Model!M17-Model!M10-Model!M11-M189+M136)-'Assumptions (Coal)'!L37*Model!M9/10^3,-'Assumptions (Coal)'!L37*Model!M9/10^3)</f>
        <v>7.118011861</v>
      </c>
      <c r="N243" s="160">
        <f>IF(Model!N16+Model!N17-Model!N10-Model!N11-N189+N136&gt;0,'Assumptions (Coal)'!M36*(Model!N16+Model!N17-Model!N10-Model!N11-N189+N136)-'Assumptions (Coal)'!M37*Model!N9/10^3,-'Assumptions (Coal)'!M37*Model!N9/10^3)</f>
        <v>5.898368673</v>
      </c>
      <c r="O243" s="160">
        <f>IF(Model!O16+Model!O17-Model!O10-Model!O11-O189+O136&gt;0,'Assumptions (Coal)'!N36*(Model!O16+Model!O17-Model!O10-Model!O11-O189+O136)-'Assumptions (Coal)'!N37*Model!O9/10^3,-'Assumptions (Coal)'!N37*Model!O9/10^3)</f>
        <v>3.701049808</v>
      </c>
      <c r="P243" s="160">
        <f>IF(Model!P16+Model!P17-Model!P10-Model!P11-P189+P136&gt;0,'Assumptions (Coal)'!O36*(Model!P16+Model!P17-Model!P10-Model!P11-P189+P136)-'Assumptions (Coal)'!O37*Model!P9/10^3,-'Assumptions (Coal)'!O37*Model!P9/10^3)</f>
        <v>4.701750098</v>
      </c>
      <c r="Q243" s="160">
        <f>IF(Model!Q16+Model!Q17-Model!Q10-Model!Q11-Q189+Q136&gt;0,'Assumptions (Coal)'!P36*(Model!Q16+Model!Q17-Model!Q10-Model!Q11-Q189+Q136)-'Assumptions (Coal)'!P37*Model!Q9/10^3,-'Assumptions (Coal)'!P37*Model!Q9/10^3)</f>
        <v>5.263807908</v>
      </c>
      <c r="R243" s="160">
        <f>IF(Model!R16+Model!R17-Model!R10-Model!R11-R189+R136&gt;0,'Assumptions (Coal)'!Q36*(Model!R16+Model!R17-Model!R10-Model!R11-R189+R136)-'Assumptions (Coal)'!Q37*Model!R9/10^3,-'Assumptions (Coal)'!Q37*Model!R9/10^3)</f>
        <v>3.177467223</v>
      </c>
      <c r="S243" s="160">
        <f>IF(Model!S16+Model!S17-Model!S10-Model!S11-S189+S136&gt;0,'Assumptions (Coal)'!R36*(Model!S16+Model!S17-Model!S10-Model!S11-S189+S136)-'Assumptions (Coal)'!R37*Model!S9/10^3,-'Assumptions (Coal)'!R37*Model!S9/10^3)</f>
        <v>3.445290267</v>
      </c>
      <c r="T243" s="160">
        <f>IF(Model!T16+Model!T17-Model!T10-Model!T11-T189+T136&gt;0,'Assumptions (Coal)'!S36*(Model!T16+Model!T17-Model!T10-Model!T11-T189+T136)-'Assumptions (Coal)'!S37*Model!T9/10^3,-'Assumptions (Coal)'!S37*Model!T9/10^3)</f>
        <v>2.97914924</v>
      </c>
      <c r="U243" s="160">
        <f>IF(Model!U16+Model!U17-Model!U10-Model!U11-U189+U136&gt;0,'Assumptions (Coal)'!T36*(Model!U16+Model!U17-Model!U10-Model!U11-U189+U136)-'Assumptions (Coal)'!T37*Model!U9/10^3,-'Assumptions (Coal)'!T37*Model!U9/10^3)</f>
        <v>1.65762004</v>
      </c>
      <c r="V243" s="160">
        <f>IF(Model!V16+Model!V17-Model!V10-Model!V11-V189+V136&gt;0,'Assumptions (Coal)'!U36*(Model!V16+Model!V17-Model!V10-Model!V11-V189+V136)-'Assumptions (Coal)'!U37*Model!V9/10^3,-'Assumptions (Coal)'!U37*Model!V9/10^3)</f>
        <v>1.705256663</v>
      </c>
      <c r="W243" s="160">
        <f>IF(Model!W16+Model!W17-Model!W10-Model!W11-W189+W136&gt;0,'Assumptions (Coal)'!V36*(Model!W16+Model!W17-Model!W10-Model!W11-W189+W136)-'Assumptions (Coal)'!V37*Model!W9/10^3,-'Assumptions (Coal)'!V37*Model!W9/10^3)</f>
        <v>1.666257053</v>
      </c>
      <c r="X243" s="160">
        <f>IF(Model!X16+Model!X17-Model!X10-Model!X11-X189+X136&gt;0,'Assumptions (Coal)'!W36*(Model!X16+Model!X17-Model!X10-Model!X11-X189+X136)-'Assumptions (Coal)'!W37*Model!X9/10^3,-'Assumptions (Coal)'!W37*Model!X9/10^3)</f>
        <v>0.8627326365</v>
      </c>
      <c r="Y243" s="160">
        <f>IF(Model!Y16+Model!Y17-Model!Y10-Model!Y11-Y189+Y136&gt;0,'Assumptions (Coal)'!X36*(Model!Y16+Model!Y17-Model!Y10-Model!Y11-Y189+Y136)-'Assumptions (Coal)'!X37*Model!Y9/10^3,-'Assumptions (Coal)'!X37*Model!Y9/10^3)</f>
        <v>0.04917264467</v>
      </c>
      <c r="Z243" s="160">
        <f>IF(Model!Z16+Model!Z17-Model!Z10-Model!Z11-Z189+Z136&gt;0,'Assumptions (Coal)'!Y36*(Model!Z16+Model!Z17-Model!Z10-Model!Z11-Z189+Z136)-'Assumptions (Coal)'!Y37*Model!Z9/10^3,-'Assumptions (Coal)'!Y37*Model!Z9/10^3)</f>
        <v>-0.06210495552</v>
      </c>
      <c r="AA243" s="160">
        <f>IF(Model!AA16+Model!AA17-Model!AA10-Model!AA11-AA189+AA136&gt;0,'Assumptions (Coal)'!Z36*(Model!AA16+Model!AA17-Model!AA10-Model!AA11-AA189+AA136)-'Assumptions (Coal)'!Z37*Model!AA9/10^3,-'Assumptions (Coal)'!Z37*Model!AA9/10^3)</f>
        <v>-0.1997201563</v>
      </c>
      <c r="AB243" s="160">
        <f>IF(Model!AB16+Model!AB17-Model!AB10-Model!AB11-AB189+AB136&gt;0,'Assumptions (Coal)'!AA36*(Model!AB16+Model!AB17-Model!AB10-Model!AB11-AB189+AB136)-'Assumptions (Coal)'!AA37*Model!AB9/10^3,-'Assumptions (Coal)'!AA37*Model!AB9/10^3)</f>
        <v>-0.1999091799</v>
      </c>
      <c r="AC243" s="160">
        <f>IF(Model!AC16+Model!AC17-Model!AC10-Model!AC11-AC189+AC136&gt;0,'Assumptions (Coal)'!AB36*(Model!AC16+Model!AC17-Model!AC10-Model!AC11-AC189+AC136)-'Assumptions (Coal)'!AB37*Model!AC9/10^3,-'Assumptions (Coal)'!AB37*Model!AC9/10^3)</f>
        <v>-0.200026679</v>
      </c>
      <c r="AD243" s="160">
        <f>IF(Model!AD16+Model!AD17-Model!AD10-Model!AD11-AD189+AD136&gt;0,'Assumptions (Coal)'!AC36*(Model!AD16+Model!AD17-Model!AD10-Model!AD11-AD189+AD136)-'Assumptions (Coal)'!AC37*Model!AD9/10^3,-'Assumptions (Coal)'!AC37*Model!AD9/10^3)</f>
        <v>-0.2000697331</v>
      </c>
      <c r="AE243" s="160">
        <f>IF(Model!AE16+Model!AE17-Model!AE10-Model!AE11-AE189+AE136&gt;0,'Assumptions (Coal)'!AD36*(Model!AE16+Model!AE17-Model!AE10-Model!AE11-AE189+AE136)-'Assumptions (Coal)'!AD37*Model!AE9/10^3,-'Assumptions (Coal)'!AD37*Model!AE9/10^3)</f>
        <v>-0.2000353335</v>
      </c>
      <c r="AF243" s="160">
        <f>IF(Model!AF16+Model!AF17-Model!AF10-Model!AF11-AF189+AF136&gt;0,'Assumptions (Coal)'!AE36*(Model!AF16+Model!AF17-Model!AF10-Model!AF11-AF189+AF136)-'Assumptions (Coal)'!AE37*Model!AF9/10^3,-'Assumptions (Coal)'!AE37*Model!AF9/10^3)</f>
        <v>-0.1999203814</v>
      </c>
      <c r="AG243" s="160">
        <f>IF(Model!AG16+Model!AG17-Model!AG10-Model!AG11-AG189+AG136&gt;0,'Assumptions (Coal)'!AF36*(Model!AG16+Model!AG17-Model!AG10-Model!AG11-AG189+AG136)-'Assumptions (Coal)'!AF37*Model!AG9/10^3,-'Assumptions (Coal)'!AF37*Model!AG9/10^3)</f>
        <v>-0.1997216855</v>
      </c>
      <c r="AH243" s="160">
        <f>IF(Model!AH16+Model!AH17-Model!AH10-Model!AH11-AH189+AH136&gt;0,'Assumptions (Coal)'!AG36*(Model!AH16+Model!AH17-Model!AH10-Model!AH11-AH189+AH136)-'Assumptions (Coal)'!AG37*Model!AH9/10^3,-'Assumptions (Coal)'!AG37*Model!AH9/10^3)</f>
        <v>-0.1414392557</v>
      </c>
      <c r="AI243" s="160">
        <f>IF(Model!AI16+Model!AI17-Model!AI10-Model!AI11-AI189+AI136&gt;0,'Assumptions (Coal)'!AH36*(Model!AI16+Model!AI17-Model!AI10-Model!AI11-AI189+AI136)-'Assumptions (Coal)'!AH37*Model!AI9/10^3,-'Assumptions (Coal)'!AH37*Model!AI9/10^3)</f>
        <v>-0.1555267966</v>
      </c>
      <c r="AJ243" s="160">
        <f>IF(Model!AJ16+Model!AJ17-Model!AJ10-Model!AJ11-AJ189+AJ136&gt;0,'Assumptions (Coal)'!AI36*(Model!AJ16+Model!AJ17-Model!AJ10-Model!AJ11-AJ189+AJ136)-'Assumptions (Coal)'!AI37*Model!AJ9/10^3,-'Assumptions (Coal)'!AI37*Model!AJ9/10^3)</f>
        <v>-0.1985897783</v>
      </c>
      <c r="AK243" s="160">
        <f>IF(Model!AK16+Model!AK17-Model!AK10-Model!AK11-AK189+AK136&gt;0,'Assumptions (Coal)'!AJ36*(Model!AK16+Model!AK17-Model!AK10-Model!AK11-AK189+AK136)-'Assumptions (Coal)'!AJ37*Model!AK9/10^3,-'Assumptions (Coal)'!AJ37*Model!AK9/10^3)</f>
        <v>-0.1980222521</v>
      </c>
      <c r="AL243" s="160">
        <f>IF(Model!AL16+Model!AL17-Model!AL10-Model!AL11-AL189+AL136&gt;0,'Assumptions (Coal)'!AK36*(Model!AL16+Model!AL17-Model!AL10-Model!AL11-AL189+AL136)-'Assumptions (Coal)'!AK37*Model!AL9/10^3,-'Assumptions (Coal)'!AK37*Model!AL9/10^3)</f>
        <v>-0.1821048265</v>
      </c>
      <c r="AM243" s="160">
        <f>IF(Model!AM16+Model!AM17-Model!AM10-Model!AM11-AM189+AM136&gt;0,'Assumptions (Coal)'!AL36*(Model!AM16+Model!AM17-Model!AM10-Model!AM11-AM189+AM136)-'Assumptions (Coal)'!AL37*Model!AM9/10^3,-'Assumptions (Coal)'!AL37*Model!AM9/10^3)</f>
        <v>-0.1193003928</v>
      </c>
      <c r="AN243" s="160">
        <f>IF(Model!AN16+Model!AN17-Model!AN10-Model!AN11-AN189+AN136&gt;0,'Assumptions (Coal)'!AM36*(Model!AN16+Model!AN17-Model!AN10-Model!AN11-AN189+AN136)-'Assumptions (Coal)'!AM37*Model!AN9/10^3,-'Assumptions (Coal)'!AM37*Model!AN9/10^3)</f>
        <v>-0.09555622296</v>
      </c>
      <c r="AO243" s="160">
        <f>IF(Model!AO16+Model!AO17-Model!AO10-Model!AO11-AO189+AO136&gt;0,'Assumptions (Coal)'!AN36*(Model!AO16+Model!AO17-Model!AO10-Model!AO11-AO189+AO136)-'Assumptions (Coal)'!AN37*Model!AO9/10^3,-'Assumptions (Coal)'!AN37*Model!AO9/10^3)</f>
        <v>-0.0663325849</v>
      </c>
      <c r="AP243" s="160">
        <f>IF(Model!AP16+Model!AP17-Model!AP10-Model!AP11-AP189+AP136&gt;0,'Assumptions (Coal)'!AO36*(Model!AP16+Model!AP17-Model!AP10-Model!AP11-AP189+AP136)-'Assumptions (Coal)'!AO37*Model!AP9/10^3,-'Assumptions (Coal)'!AO37*Model!AP9/10^3)</f>
        <v>-0.04869941974</v>
      </c>
      <c r="AQ243" s="160">
        <f>IF(Model!AQ16+Model!AQ17-Model!AQ10-Model!AQ11-AQ189+AQ136&gt;0,'Assumptions (Coal)'!AP36*(Model!AQ16+Model!AQ17-Model!AQ10-Model!AQ11-AQ189+AQ136)-'Assumptions (Coal)'!AP37*Model!AQ9/10^3,-'Assumptions (Coal)'!AP37*Model!AQ9/10^3)</f>
        <v>-0.04074911913</v>
      </c>
      <c r="AR243" s="160">
        <f>IF(Model!AR16+Model!AR17-Model!AR10-Model!AR11-AR189+AR136&gt;0,'Assumptions (Coal)'!AQ36*(Model!AR16+Model!AR17-Model!AR10-Model!AR11-AR189+AR136)-'Assumptions (Coal)'!AQ37*Model!AR9/10^3,-'Assumptions (Coal)'!AQ37*Model!AR9/10^3)</f>
        <v>0.2541836566</v>
      </c>
      <c r="AS243" s="160">
        <f>IF(Model!AS16+Model!AS17-Model!AS10-Model!AS11-AS189+AS136&gt;0,'Assumptions (Coal)'!AR36*(Model!AS16+Model!AS17-Model!AS10-Model!AS11-AS189+AS136)-'Assumptions (Coal)'!AR37*Model!AS9/10^3,-'Assumptions (Coal)'!AR37*Model!AS9/10^3)</f>
        <v>0.605169935</v>
      </c>
      <c r="AT243" s="160">
        <f>IF(Model!AT16+Model!AT17-Model!AT10-Model!AT11-AT189+AT136&gt;0,'Assumptions (Coal)'!AS36*(Model!AT16+Model!AT17-Model!AT10-Model!AT11-AT189+AT136)-'Assumptions (Coal)'!AS37*Model!AT9/10^3,-'Assumptions (Coal)'!AS37*Model!AT9/10^3)</f>
        <v>0.7479214343</v>
      </c>
      <c r="AU243" s="160">
        <f>IF(Model!AU16+Model!AU17-Model!AU10-Model!AU11-AU189+AU136&gt;0,'Assumptions (Coal)'!AT36*(Model!AU16+Model!AU17-Model!AU10-Model!AU11-AU189+AU136)-'Assumptions (Coal)'!AT37*Model!AU9/10^3,-'Assumptions (Coal)'!AT37*Model!AU9/10^3)</f>
        <v>0.8599388339</v>
      </c>
      <c r="AV243" s="160">
        <f>IF(Model!AV16+Model!AV17-Model!AV10-Model!AV11-AV189+AV136&gt;0,'Assumptions (Coal)'!AU36*(Model!AV16+Model!AV17-Model!AV10-Model!AV11-AV189+AV136)-'Assumptions (Coal)'!AU37*Model!AV9/10^3,-'Assumptions (Coal)'!AU37*Model!AV9/10^3)</f>
        <v>0.9542100454</v>
      </c>
      <c r="AW243" s="160">
        <f>IF(Model!AW16+Model!AW17-Model!AW10-Model!AW11-AW189+AW136&gt;0,'Assumptions (Coal)'!AV36*(Model!AW16+Model!AW17-Model!AW10-Model!AW11-AW189+AW136)-'Assumptions (Coal)'!AV37*Model!AW9/10^3,-'Assumptions (Coal)'!AV37*Model!AW9/10^3)</f>
        <v>1.061147267</v>
      </c>
      <c r="AX243" s="160">
        <f>IF(Model!AX16+Model!AX17-Model!AX10-Model!AX11-AX189+AX136&gt;0,'Assumptions (Coal)'!AW36*(Model!AX16+Model!AX17-Model!AX10-Model!AX11-AX189+AX136)-'Assumptions (Coal)'!AW37*Model!AX9/10^3,-'Assumptions (Coal)'!AW37*Model!AX9/10^3)</f>
        <v>1.113915033</v>
      </c>
      <c r="AY243" s="160">
        <f>IF(Model!AY16+Model!AY17-Model!AY10-Model!AY11-AY189+AY136&gt;0,'Assumptions (Coal)'!AX36*(Model!AY16+Model!AY17-Model!AY10-Model!AY11-AY189+AY136)-'Assumptions (Coal)'!AX37*Model!AY9/10^3,-'Assumptions (Coal)'!AX37*Model!AY9/10^3)</f>
        <v>1.154040724</v>
      </c>
      <c r="AZ243" s="160">
        <f>IF(Model!AZ16+Model!AZ17-Model!AZ10-Model!AZ11-AZ189+AZ136&gt;0,'Assumptions (Coal)'!AY36*(Model!AZ16+Model!AZ17-Model!AZ10-Model!AZ11-AZ189+AZ136)-'Assumptions (Coal)'!AY37*Model!AZ9/10^3,-'Assumptions (Coal)'!AY37*Model!AZ9/10^3)</f>
        <v>1.191651403</v>
      </c>
      <c r="BA243" s="160">
        <f>IF(Model!BA16+Model!BA17-Model!BA10-Model!BA11-BA189+BA136&gt;0,'Assumptions (Coal)'!AZ36*(Model!BA16+Model!BA17-Model!BA10-Model!BA11-BA189+BA136)-'Assumptions (Coal)'!AZ37*Model!BA9/10^3,-'Assumptions (Coal)'!AZ37*Model!BA9/10^3)</f>
        <v>1.211065686</v>
      </c>
      <c r="BB243" s="160"/>
    </row>
    <row r="244" ht="15.75" customHeight="1">
      <c r="A244" s="149" t="s">
        <v>362</v>
      </c>
      <c r="B244" s="150" t="s">
        <v>351</v>
      </c>
      <c r="C244" s="181">
        <f>(1-'Assumptions (Coal)'!B36)*(-C136)+C82-C83</f>
        <v>0.7083181293</v>
      </c>
      <c r="D244" s="181">
        <f>(1-'Assumptions (Coal)'!C36)*(-D136)+D82-D83</f>
        <v>0.2742118431</v>
      </c>
      <c r="E244" s="181">
        <f>(1-'Assumptions (Coal)'!D36)*(-E136)+E82-E83</f>
        <v>0.2785491819</v>
      </c>
      <c r="F244" s="181">
        <f>(1-'Assumptions (Coal)'!E36)*(-F136)+F82-F83</f>
        <v>0.385929193</v>
      </c>
      <c r="G244" s="181">
        <f>(1-'Assumptions (Coal)'!F36)*(-G136)+G82-G83</f>
        <v>0.2651169355</v>
      </c>
      <c r="H244" s="181">
        <f>(1-'Assumptions (Coal)'!G36)*(-H136)+H82-H83</f>
        <v>0.7347382613</v>
      </c>
      <c r="I244" s="181">
        <f>(1-'Assumptions (Coal)'!H36)*(-I136)+I82-I83</f>
        <v>0.981352582</v>
      </c>
      <c r="J244" s="181">
        <f>(1-'Assumptions (Coal)'!I36)*(-J136)+J82-J83</f>
        <v>1.0062885</v>
      </c>
      <c r="K244" s="181">
        <f>(1-'Assumptions (Coal)'!J36)*(-K136)+K82-K83</f>
        <v>1.025115033</v>
      </c>
      <c r="L244" s="181">
        <f>(1-'Assumptions (Coal)'!K36)*(-L136)+L82-L83</f>
        <v>0.9499238612</v>
      </c>
      <c r="M244" s="181">
        <f>(1-'Assumptions (Coal)'!L36)*(-M136)+M82-M83</f>
        <v>0.9609574258</v>
      </c>
      <c r="N244" s="181">
        <f>(1-'Assumptions (Coal)'!M36)*(-N136)+N82-N83</f>
        <v>0.5529341094</v>
      </c>
      <c r="O244" s="181">
        <f>(1-'Assumptions (Coal)'!N36)*(-O136)+O82-O83</f>
        <v>0.3839468204</v>
      </c>
      <c r="P244" s="181">
        <f>(1-'Assumptions (Coal)'!O36)*(-P136)+P82-P83</f>
        <v>0.3882063482</v>
      </c>
      <c r="Q244" s="181">
        <f>(1-'Assumptions (Coal)'!P36)*(-Q136)+Q82-Q83</f>
        <v>0.3926682037</v>
      </c>
      <c r="R244" s="181">
        <f>(1-'Assumptions (Coal)'!Q36)*(-R136)+R82-R83</f>
        <v>6.316284096</v>
      </c>
      <c r="S244" s="181">
        <f>(1-'Assumptions (Coal)'!R36)*(-S136)+S82-S83</f>
        <v>7.517856926</v>
      </c>
      <c r="T244" s="181">
        <f>(1-'Assumptions (Coal)'!S36)*(-T136)+T82-T83</f>
        <v>9.2747204</v>
      </c>
      <c r="U244" s="181">
        <f>(1-'Assumptions (Coal)'!T36)*(-U136)+U82-U83</f>
        <v>10.05256215</v>
      </c>
      <c r="V244" s="181">
        <f>(1-'Assumptions (Coal)'!U36)*(-V136)+V82-V83</f>
        <v>11.46267096</v>
      </c>
      <c r="W244" s="181">
        <f>(1-'Assumptions (Coal)'!V36)*(-W136)+W82-W83</f>
        <v>15.74154271</v>
      </c>
      <c r="X244" s="181">
        <f>(1-'Assumptions (Coal)'!W36)*(-X136)+X82-X83</f>
        <v>10.07390833</v>
      </c>
      <c r="Y244" s="181">
        <f>(1-'Assumptions (Coal)'!X36)*(-Y136)+Y82-Y83</f>
        <v>9.038948608</v>
      </c>
      <c r="Z244" s="181">
        <f>(1-'Assumptions (Coal)'!Y36)*(-Z136)+Z82-Z83</f>
        <v>8.489046053</v>
      </c>
      <c r="AA244" s="181">
        <f>(1-'Assumptions (Coal)'!Z36)*(-AA136)+AA82-AA83</f>
        <v>8.040927847</v>
      </c>
      <c r="AB244" s="181">
        <f>(1-'Assumptions (Coal)'!AA36)*(-AB136)+AB82-AB83</f>
        <v>6.885842265</v>
      </c>
      <c r="AC244" s="181">
        <f>(1-'Assumptions (Coal)'!AB36)*(-AC136)+AC82-AC83</f>
        <v>6.843605284</v>
      </c>
      <c r="AD244" s="181">
        <f>(1-'Assumptions (Coal)'!AC36)*(-AD136)+AD82-AD83</f>
        <v>7.117695783</v>
      </c>
      <c r="AE244" s="181">
        <f>(1-'Assumptions (Coal)'!AD36)*(-AE136)+AE82-AE83</f>
        <v>7.185409516</v>
      </c>
      <c r="AF244" s="181">
        <f>(1-'Assumptions (Coal)'!AE36)*(-AF136)+AF82-AF83</f>
        <v>6.538459055</v>
      </c>
      <c r="AG244" s="181">
        <f>(1-'Assumptions (Coal)'!AF36)*(-AG136)+AG82-AG83</f>
        <v>6.574631474</v>
      </c>
      <c r="AH244" s="181">
        <f>(1-'Assumptions (Coal)'!AG36)*(-AH136)+AH82-AH83</f>
        <v>6.632639327</v>
      </c>
      <c r="AI244" s="181">
        <f>(1-'Assumptions (Coal)'!AH36)*(-AI136)+AI82-AI83</f>
        <v>6.025635674</v>
      </c>
      <c r="AJ244" s="181">
        <f>(1-'Assumptions (Coal)'!AI36)*(-AJ136)+AJ82-AJ83</f>
        <v>5.721215098</v>
      </c>
      <c r="AK244" s="181">
        <f>(1-'Assumptions (Coal)'!AJ36)*(-AK136)+AK82-AK83</f>
        <v>5.767458226</v>
      </c>
      <c r="AL244" s="181">
        <f>(1-'Assumptions (Coal)'!AK36)*(-AL136)+AL82-AL83</f>
        <v>5.815897903</v>
      </c>
      <c r="AM244" s="181">
        <f>(1-'Assumptions (Coal)'!AL36)*(-AM136)+AM82-AM83</f>
        <v>3.415438828</v>
      </c>
      <c r="AN244" s="181">
        <f>(1-'Assumptions (Coal)'!AM36)*(-AN136)+AN82-AN83</f>
        <v>2.949599795</v>
      </c>
      <c r="AO244" s="181">
        <f>(1-'Assumptions (Coal)'!AN36)*(-AO136)+AO82-AO83</f>
        <v>2.241210617</v>
      </c>
      <c r="AP244" s="181">
        <f>(1-'Assumptions (Coal)'!AO36)*(-AP136)+AP82-AP83</f>
        <v>2.007194724</v>
      </c>
      <c r="AQ244" s="181">
        <f>(1-'Assumptions (Coal)'!AP36)*(-AQ136)+AQ82-AQ83</f>
        <v>1.402098626</v>
      </c>
      <c r="AR244" s="181">
        <f>(1-'Assumptions (Coal)'!AQ36)*(-AR136)+AR82-AR83</f>
        <v>0.9910071882</v>
      </c>
      <c r="AS244" s="181">
        <f>(1-'Assumptions (Coal)'!AR36)*(-AS136)+AS82-AS83</f>
        <v>0.9034713245</v>
      </c>
      <c r="AT244" s="181">
        <f>(1-'Assumptions (Coal)'!AS36)*(-AT136)+AT82-AT83</f>
        <v>0.9112639202</v>
      </c>
      <c r="AU244" s="181">
        <f>(1-'Assumptions (Coal)'!AT36)*(-AU136)+AU82-AU83</f>
        <v>0.538935738</v>
      </c>
      <c r="AV244" s="181">
        <f>(1-'Assumptions (Coal)'!AU36)*(-AV136)+AV82-AV83</f>
        <v>0.5332234146</v>
      </c>
      <c r="AW244" s="181">
        <f>(1-'Assumptions (Coal)'!AV36)*(-AW136)+AW82-AW83</f>
        <v>0.5380999457</v>
      </c>
      <c r="AX244" s="181">
        <f>(1-'Assumptions (Coal)'!AW36)*(-AX136)+AX82-AX83</f>
        <v>0.1876428398</v>
      </c>
      <c r="AY244" s="181">
        <f>(1-'Assumptions (Coal)'!AX36)*(-AY136)+AY82-AY83</f>
        <v>0</v>
      </c>
      <c r="AZ244" s="181">
        <f>(1-'Assumptions (Coal)'!AY36)*(-AZ136)+AZ82-AZ83</f>
        <v>0</v>
      </c>
      <c r="BA244" s="181">
        <f>(1-'Assumptions (Coal)'!AZ36)*(-BA136)+BA82-BA83</f>
        <v>0</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0.150345</v>
      </c>
      <c r="H245" s="168">
        <f>'Assumptions (Coal)'!$V$35*H18/10^9</f>
        <v>0.0846558</v>
      </c>
      <c r="I245" s="168">
        <f>'Assumptions (Coal)'!$V$35*I18/10^9</f>
        <v>0</v>
      </c>
      <c r="J245" s="168">
        <f>'Assumptions (Coal)'!$V$35*J18/10^9</f>
        <v>0</v>
      </c>
      <c r="K245" s="168">
        <f>'Assumptions (Coal)'!$V$35*K18/10^9</f>
        <v>0</v>
      </c>
      <c r="L245" s="168">
        <f>'Assumptions (Coal)'!$V$35*L18/10^9</f>
        <v>0.0846558</v>
      </c>
      <c r="M245" s="168">
        <f>'Assumptions (Coal)'!$V$35*M18/10^9</f>
        <v>0</v>
      </c>
      <c r="N245" s="168">
        <f>'Assumptions (Coal)'!$V$35*N18/10^9</f>
        <v>0.4218655</v>
      </c>
      <c r="O245" s="168">
        <f>'Assumptions (Coal)'!$V$35*O18/10^9</f>
        <v>0.171676</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3.865083921</v>
      </c>
      <c r="Y245" s="168">
        <f>'Assumptions (Coal)'!$V$35*Y18/10^9</f>
        <v>0.7338216214</v>
      </c>
      <c r="Z245" s="168">
        <f>'Assumptions (Coal)'!$V$35*Z18/10^9</f>
        <v>1.026210521</v>
      </c>
      <c r="AA245" s="168">
        <f>'Assumptions (Coal)'!$V$35*AA18/10^9</f>
        <v>0.3347006214</v>
      </c>
      <c r="AB245" s="168">
        <f>'Assumptions (Coal)'!$V$35*AB18/10^9</f>
        <v>0.7811096214</v>
      </c>
      <c r="AC245" s="168">
        <f>'Assumptions (Coal)'!$V$35*AC18/10^9</f>
        <v>0.5050402214</v>
      </c>
      <c r="AD245" s="168">
        <f>'Assumptions (Coal)'!$V$35*AD18/10^9</f>
        <v>0.1127554214</v>
      </c>
      <c r="AE245" s="168">
        <f>'Assumptions (Coal)'!$V$35*AE18/10^9</f>
        <v>0</v>
      </c>
      <c r="AF245" s="168">
        <f>'Assumptions (Coal)'!$V$35*AF18/10^9</f>
        <v>0.4344518427</v>
      </c>
      <c r="AG245" s="168">
        <f>'Assumptions (Coal)'!$V$35*AG18/10^9</f>
        <v>0.01178012136</v>
      </c>
      <c r="AH245" s="168">
        <f>'Assumptions (Coal)'!$V$35*AH18/10^9</f>
        <v>0</v>
      </c>
      <c r="AI245" s="168">
        <f>'Assumptions (Coal)'!$V$35*AI18/10^9</f>
        <v>0.3889628427</v>
      </c>
      <c r="AJ245" s="168">
        <f>'Assumptions (Coal)'!$V$35*AJ18/10^9</f>
        <v>0.2043759214</v>
      </c>
      <c r="AK245" s="168">
        <f>'Assumptions (Coal)'!$V$35*AK18/10^9</f>
        <v>0</v>
      </c>
      <c r="AL245" s="168">
        <f>'Assumptions (Coal)'!$V$35*AL18/10^9</f>
        <v>0</v>
      </c>
      <c r="AM245" s="168">
        <f>'Assumptions (Coal)'!$V$35*AM18/10^9</f>
        <v>0</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511.5433678</v>
      </c>
      <c r="D246" s="183">
        <f>D9*'Assumptions (Coal)'!$V$31*10^3</f>
        <v>486.9841689</v>
      </c>
      <c r="E246" s="183">
        <f>E9*'Assumptions (Coal)'!$V$31*10^3</f>
        <v>504.0044284</v>
      </c>
      <c r="F246" s="183">
        <f>F9*'Assumptions (Coal)'!$V$31*10^3</f>
        <v>509.2242573</v>
      </c>
      <c r="G246" s="183">
        <f>G9*'Assumptions (Coal)'!$V$31*10^3</f>
        <v>500.0033789</v>
      </c>
      <c r="H246" s="183">
        <f>H9*'Assumptions (Coal)'!$V$31*10^3</f>
        <v>520.5358525</v>
      </c>
      <c r="I246" s="183">
        <f>I9*'Assumptions (Coal)'!$V$31*10^3</f>
        <v>519.2450171</v>
      </c>
      <c r="J246" s="183">
        <f>J9*'Assumptions (Coal)'!$V$31*10^3</f>
        <v>520.2158047</v>
      </c>
      <c r="K246" s="183">
        <f>K9*'Assumptions (Coal)'!$V$31*10^3</f>
        <v>503.356741</v>
      </c>
      <c r="L246" s="183">
        <f>L9*'Assumptions (Coal)'!$V$31*10^3</f>
        <v>429.914727</v>
      </c>
      <c r="M246" s="183">
        <f>M9*'Assumptions (Coal)'!$V$31*10^3</f>
        <v>456.4690904</v>
      </c>
      <c r="N246" s="183">
        <f>N9*'Assumptions (Coal)'!$V$31*10^3</f>
        <v>420.9926469</v>
      </c>
      <c r="O246" s="183">
        <f>O9*'Assumptions (Coal)'!$V$31*10^3</f>
        <v>360.2066157</v>
      </c>
      <c r="P246" s="183">
        <f>P9*'Assumptions (Coal)'!$V$31*10^3</f>
        <v>379.6557147</v>
      </c>
      <c r="Q246" s="183">
        <f>Q9*'Assumptions (Coal)'!$V$31*10^3</f>
        <v>372.5684921</v>
      </c>
      <c r="R246" s="183">
        <f>R9*'Assumptions (Coal)'!$V$31*10^3</f>
        <v>311.1902006</v>
      </c>
      <c r="S246" s="183">
        <f>S9*'Assumptions (Coal)'!$V$31*10^3</f>
        <v>294.5189906</v>
      </c>
      <c r="T246" s="183">
        <f>T9*'Assumptions (Coal)'!$V$31*10^3</f>
        <v>262.9298001</v>
      </c>
      <c r="U246" s="183">
        <f>U9*'Assumptions (Coal)'!$V$31*10^3</f>
        <v>245.3342789</v>
      </c>
      <c r="V246" s="183">
        <f>V9*'Assumptions (Coal)'!$V$31*10^3</f>
        <v>245.3342789</v>
      </c>
      <c r="W246" s="183">
        <f>W9*'Assumptions (Coal)'!$V$31*10^3</f>
        <v>245.3342789</v>
      </c>
      <c r="X246" s="184">
        <f>X9*('Assumptions (Coal)'!$V$31*10^3*X8/(X8+X13)+'Assumptions (Coal)'!$V$24*10^3*X13/(X8+X13))</f>
        <v>226.9279157</v>
      </c>
      <c r="Y246" s="184">
        <f>Y9*('Assumptions (Coal)'!$V$31*10^3*Y8/(Y8+Y13)+'Assumptions (Coal)'!$V$24*10^3*Y13/(Y8+Y13))</f>
        <v>220.5968677</v>
      </c>
      <c r="Z246" s="184">
        <f>Z9*('Assumptions (Coal)'!$V$31*10^3*Z8/(Z8+Z13)+'Assumptions (Coal)'!$V$24*10^3*Z13/(Z8+Z13))</f>
        <v>213.7058105</v>
      </c>
      <c r="AA246" s="184">
        <f>AA9*('Assumptions (Coal)'!$V$31*10^3*AA8/(AA8+AA13)+'Assumptions (Coal)'!$V$24*10^3*AA13/(AA8+AA13))</f>
        <v>208.6755884</v>
      </c>
      <c r="AB246" s="184">
        <f>AB9*('Assumptions (Coal)'!$V$31*10^3*AB8/(AB8+AB13)+'Assumptions (Coal)'!$V$24*10^3*AB13/(AB8+AB13))</f>
        <v>202.696684</v>
      </c>
      <c r="AC246" s="184">
        <f>AC9*('Assumptions (Coal)'!$V$31*10^3*AC8/(AC8+AC13)+'Assumptions (Coal)'!$V$24*10^3*AC13/(AC8+AC13))</f>
        <v>197.4339686</v>
      </c>
      <c r="AD246" s="184">
        <f>AD9*('Assumptions (Coal)'!$V$31*10^3*AD8/(AD8+AD13)+'Assumptions (Coal)'!$V$24*10^3*AD13/(AD8+AD13))</f>
        <v>193.0144832</v>
      </c>
      <c r="AE246" s="184">
        <f>AE9*('Assumptions (Coal)'!$V$31*10^3*AE8/(AE8+AE13)+'Assumptions (Coal)'!$V$24*10^3*AE13/(AE8+AE13))</f>
        <v>188.8260533</v>
      </c>
      <c r="AF246" s="184">
        <f>AF9*('Assumptions (Coal)'!$V$31*10^3*AF8/(AF8+AF13)+'Assumptions (Coal)'!$V$24*10^3*AF13/(AF8+AF13))</f>
        <v>183.8096966</v>
      </c>
      <c r="AG246" s="184">
        <f>AG9*('Assumptions (Coal)'!$V$31*10^3*AG8/(AG8+AG13)+'Assumptions (Coal)'!$V$24*10^3*AG13/(AG8+AG13))</f>
        <v>179.6145912</v>
      </c>
      <c r="AH246" s="184">
        <f>AH9*('Assumptions (Coal)'!$V$31*10^3*AH8/(AH8+AH13)+'Assumptions (Coal)'!$V$24*10^3*AH13/(AH8+AH13))</f>
        <v>175.4440335</v>
      </c>
      <c r="AI246" s="184">
        <f>AI9*('Assumptions (Coal)'!$V$31*10^3*AI8/(AI8+AI13)+'Assumptions (Coal)'!$V$24*10^3*AI13/(AI8+AI13))</f>
        <v>170.5938802</v>
      </c>
      <c r="AJ246" s="184">
        <f>AJ9*('Assumptions (Coal)'!$V$31*10^3*AJ8/(AJ8+AJ13)+'Assumptions (Coal)'!$V$24*10^3*AJ13/(AJ8+AJ13))</f>
        <v>166.0975932</v>
      </c>
      <c r="AK246" s="184">
        <f>AK9*('Assumptions (Coal)'!$V$31*10^3*AK8/(AK8+AK13)+'Assumptions (Coal)'!$V$24*10^3*AK13/(AK8+AK13))</f>
        <v>161.9528158</v>
      </c>
      <c r="AL246" s="184">
        <f>AL9*('Assumptions (Coal)'!$V$31*10^3*AL8/(AL8+AL13)+'Assumptions (Coal)'!$V$24*10^3*AL13/(AL8+AL13))</f>
        <v>157.8117589</v>
      </c>
      <c r="AM246" s="184">
        <f>AM9*('Assumptions (Coal)'!$V$31*10^3*AM8/(AM8+AM13)+'Assumptions (Coal)'!$V$24*10^3*AM13/(AM8+AM13))</f>
        <v>153.6746387</v>
      </c>
      <c r="AN246" s="184">
        <f>AN9*('Assumptions (Coal)'!$V$31*10^3*AN8/(AN8+AN13)+'Assumptions (Coal)'!$V$24*10^3*AN13/(AN8+AN13))</f>
        <v>149.5416887</v>
      </c>
      <c r="AO246" s="184">
        <f>AO9*('Assumptions (Coal)'!$V$31*10^3*AO8/(AO8+AO13)+'Assumptions (Coal)'!$V$24*10^3*AO13/(AO8+AO13))</f>
        <v>145.4131614</v>
      </c>
      <c r="AP246" s="184">
        <f>AP9*('Assumptions (Coal)'!$V$31*10^3*AP8/(AP8+AP13)+'Assumptions (Coal)'!$V$24*10^3*AP13/(AP8+AP13))</f>
        <v>141.2893297</v>
      </c>
      <c r="AQ246" s="184">
        <f>AQ9*('Assumptions (Coal)'!$V$31*10^3*AQ8/(AQ8+AQ13)+'Assumptions (Coal)'!$V$24*10^3*AQ13/(AQ8+AQ13))</f>
        <v>137.1704898</v>
      </c>
      <c r="AR246" s="184">
        <f>AR9*('Assumptions (Coal)'!$V$31*10^3*AR8/(AR8+AR13)+'Assumptions (Coal)'!$V$24*10^3*AR13/(AR8+AR13))</f>
        <v>133.0569632</v>
      </c>
      <c r="AS246" s="184">
        <f>AS9*('Assumptions (Coal)'!$V$31*10^3*AS8/(AS8+AS13)+'Assumptions (Coal)'!$V$24*10^3*AS13/(AS8+AS13))</f>
        <v>128.9490994</v>
      </c>
      <c r="AT246" s="184">
        <f>AT9*('Assumptions (Coal)'!$V$31*10^3*AT8/(AT8+AT13)+'Assumptions (Coal)'!$V$24*10^3*AT13/(AT8+AT13))</f>
        <v>124.8472797</v>
      </c>
      <c r="AU246" s="184">
        <f>AU9*('Assumptions (Coal)'!$V$31*10^3*AU8/(AU8+AU13)+'Assumptions (Coal)'!$V$24*10^3*AU13/(AU8+AU13))</f>
        <v>120.75192</v>
      </c>
      <c r="AV246" s="184">
        <f>AV9*('Assumptions (Coal)'!$V$31*10^3*AV8/(AV8+AV13)+'Assumptions (Coal)'!$V$24*10^3*AV13/(AV8+AV13))</f>
        <v>116.6634755</v>
      </c>
      <c r="AW246" s="184">
        <f>AW9*('Assumptions (Coal)'!$V$31*10^3*AW8/(AW8+AW13)+'Assumptions (Coal)'!$V$24*10^3*AW13/(AW8+AW13))</f>
        <v>112.5824451</v>
      </c>
      <c r="AX246" s="184">
        <f>AX9*('Assumptions (Coal)'!$V$31*10^3*AX8/(AX8+AX13)+'Assumptions (Coal)'!$V$24*10^3*AX13/(AX8+AX13))</f>
        <v>108.5093769</v>
      </c>
      <c r="AY246" s="184">
        <f>AY9*('Assumptions (Coal)'!$V$31*10^3*AY8/(AY8+AY13)+'Assumptions (Coal)'!$V$24*10^3*AY13/(AY8+AY13))</f>
        <v>104.4448743</v>
      </c>
      <c r="AZ246" s="184">
        <f>AZ9*('Assumptions (Coal)'!$V$31*10^3*AZ8/(AZ8+AZ13)+'Assumptions (Coal)'!$V$24*10^3*AZ13/(AZ8+AZ13))</f>
        <v>100.3896034</v>
      </c>
      <c r="BA246" s="184">
        <f>BA9*('Assumptions (Coal)'!$V$31*10^3*BA8/(BA8+BA13)+'Assumptions (Coal)'!$V$24*10^3*BA13/(BA8+BA13))</f>
        <v>96.34430118</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1085.4</v>
      </c>
      <c r="Y421" s="52">
        <f>'Assumptions (NG)'!X64</f>
        <v>0</v>
      </c>
      <c r="Z421" s="52">
        <f>'Assumptions (NG)'!Y64</f>
        <v>0</v>
      </c>
      <c r="AA421" s="52">
        <f>'Assumptions (NG)'!Z64</f>
        <v>0</v>
      </c>
      <c r="AB421" s="52">
        <f>'Assumptions (NG)'!AA64</f>
        <v>425.4</v>
      </c>
      <c r="AC421" s="52">
        <f>'Assumptions (NG)'!AB64</f>
        <v>798.4</v>
      </c>
      <c r="AD421" s="52">
        <f>'Assumptions (NG)'!AC64</f>
        <v>1109.4</v>
      </c>
      <c r="AE421" s="52">
        <f>'Assumptions (NG)'!AD64</f>
        <v>1505</v>
      </c>
      <c r="AF421" s="52">
        <f>'Assumptions (NG)'!AE64</f>
        <v>524.9</v>
      </c>
      <c r="AG421" s="52">
        <f>'Assumptions (NG)'!AF64</f>
        <v>537.2</v>
      </c>
      <c r="AH421" s="52">
        <f>'Assumptions (NG)'!AG64</f>
        <v>450</v>
      </c>
      <c r="AI421" s="52">
        <f>'Assumptions (NG)'!AH64</f>
        <v>288.8</v>
      </c>
      <c r="AJ421" s="52">
        <f>'Assumptions (NG)'!AI64</f>
        <v>330</v>
      </c>
      <c r="AK421" s="52">
        <f>'Assumptions (NG)'!AJ64</f>
        <v>4.7</v>
      </c>
      <c r="AL421" s="52">
        <f>'Assumptions (NG)'!AK64</f>
        <v>0</v>
      </c>
      <c r="AM421" s="52">
        <f>'Assumptions (NG)'!AL64</f>
        <v>0</v>
      </c>
      <c r="AN421" s="52">
        <f>'Assumptions (NG)'!AM64</f>
        <v>1285.7</v>
      </c>
      <c r="AO421" s="52">
        <f>'Assumptions (NG)'!AN64</f>
        <v>4292.1</v>
      </c>
      <c r="AP421" s="52">
        <f>'Assumptions (NG)'!AO64</f>
        <v>5834.5</v>
      </c>
      <c r="AQ421" s="52">
        <f>'Assumptions (NG)'!AP64</f>
        <v>3817.1</v>
      </c>
      <c r="AR421" s="52">
        <f>'Assumptions (NG)'!AQ64</f>
        <v>0</v>
      </c>
      <c r="AS421" s="52">
        <f>'Assumptions (NG)'!AR64</f>
        <v>1355.6</v>
      </c>
      <c r="AT421" s="52">
        <f>'Assumptions (NG)'!AS64</f>
        <v>0</v>
      </c>
      <c r="AU421" s="52">
        <f>'Assumptions (NG)'!AT64</f>
        <v>0</v>
      </c>
      <c r="AV421" s="52">
        <f>'Assumptions (NG)'!AU64</f>
        <v>0</v>
      </c>
      <c r="AW421" s="52">
        <f>'Assumptions (NG)'!AV64</f>
        <v>0</v>
      </c>
      <c r="AX421" s="52">
        <f>'Assumptions (NG)'!AW64</f>
        <v>1215</v>
      </c>
      <c r="AY421" s="52">
        <f>'Assumptions (NG)'!AX64</f>
        <v>1417.8</v>
      </c>
      <c r="AZ421" s="52">
        <f>'Assumptions (NG)'!AY64</f>
        <v>0</v>
      </c>
      <c r="BA421" s="52">
        <f>'Assumptions (NG)'!AZ64</f>
        <v>2251.3</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48852.4</v>
      </c>
      <c r="Y422" s="52">
        <f t="shared" ref="Y422:BA422" si="11">X422-Y421+X438</f>
        <v>49090.20633</v>
      </c>
      <c r="Z422" s="52">
        <f t="shared" si="11"/>
        <v>49090.20633</v>
      </c>
      <c r="AA422" s="52">
        <f t="shared" si="11"/>
        <v>49090.20633</v>
      </c>
      <c r="AB422" s="52">
        <f t="shared" si="11"/>
        <v>48664.80633</v>
      </c>
      <c r="AC422" s="52">
        <f t="shared" si="11"/>
        <v>47866.40633</v>
      </c>
      <c r="AD422" s="52">
        <f t="shared" si="11"/>
        <v>46757.00633</v>
      </c>
      <c r="AE422" s="52">
        <f t="shared" si="11"/>
        <v>45252.00633</v>
      </c>
      <c r="AF422" s="52">
        <f t="shared" si="11"/>
        <v>44727.10633</v>
      </c>
      <c r="AG422" s="52">
        <f t="shared" si="11"/>
        <v>44189.90633</v>
      </c>
      <c r="AH422" s="52">
        <f t="shared" si="11"/>
        <v>43739.90633</v>
      </c>
      <c r="AI422" s="52">
        <f t="shared" si="11"/>
        <v>43451.10633</v>
      </c>
      <c r="AJ422" s="52">
        <f t="shared" si="11"/>
        <v>43121.10633</v>
      </c>
      <c r="AK422" s="52">
        <f t="shared" si="11"/>
        <v>43116.40633</v>
      </c>
      <c r="AL422" s="52">
        <f t="shared" si="11"/>
        <v>43116.40633</v>
      </c>
      <c r="AM422" s="52">
        <f t="shared" si="11"/>
        <v>43116.40633</v>
      </c>
      <c r="AN422" s="52">
        <f t="shared" si="11"/>
        <v>41830.70633</v>
      </c>
      <c r="AO422" s="52">
        <f t="shared" si="11"/>
        <v>37538.60633</v>
      </c>
      <c r="AP422" s="52">
        <f t="shared" si="11"/>
        <v>31704.10633</v>
      </c>
      <c r="AQ422" s="52">
        <f t="shared" si="11"/>
        <v>30016.42031</v>
      </c>
      <c r="AR422" s="52">
        <f t="shared" si="11"/>
        <v>32985.92665</v>
      </c>
      <c r="AS422" s="52">
        <f t="shared" si="11"/>
        <v>31630.32665</v>
      </c>
      <c r="AT422" s="52">
        <f t="shared" si="11"/>
        <v>31630.32665</v>
      </c>
      <c r="AU422" s="52">
        <f t="shared" si="11"/>
        <v>31630.32665</v>
      </c>
      <c r="AV422" s="52">
        <f t="shared" si="11"/>
        <v>31630.32665</v>
      </c>
      <c r="AW422" s="52">
        <f t="shared" si="11"/>
        <v>31630.32665</v>
      </c>
      <c r="AX422" s="52">
        <f t="shared" si="11"/>
        <v>30415.32665</v>
      </c>
      <c r="AY422" s="52">
        <f t="shared" si="11"/>
        <v>28997.52665</v>
      </c>
      <c r="AZ422" s="52">
        <f t="shared" si="11"/>
        <v>28997.52665</v>
      </c>
      <c r="BA422" s="52">
        <f t="shared" si="11"/>
        <v>26746.22665</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5553.1</v>
      </c>
      <c r="Y423" s="199">
        <f>'Assumptions (NG)'!X189</f>
        <v>212.1</v>
      </c>
      <c r="Z423" s="52">
        <f>'Assumptions (NG)'!Y189</f>
        <v>582.8</v>
      </c>
      <c r="AA423" s="52">
        <f>'Assumptions (NG)'!Z189</f>
        <v>462.2</v>
      </c>
      <c r="AB423" s="52">
        <f>'Assumptions (NG)'!AA189</f>
        <v>1673.7</v>
      </c>
      <c r="AC423" s="52">
        <f>'Assumptions (NG)'!AB189</f>
        <v>496.1</v>
      </c>
      <c r="AD423" s="52">
        <f>'Assumptions (NG)'!AC189</f>
        <v>855.5</v>
      </c>
      <c r="AE423" s="52">
        <f>'Assumptions (NG)'!AD189</f>
        <v>55.4</v>
      </c>
      <c r="AF423" s="52">
        <f>'Assumptions (NG)'!AE189</f>
        <v>4</v>
      </c>
      <c r="AG423" s="52">
        <f>'Assumptions (NG)'!AF189</f>
        <v>0</v>
      </c>
      <c r="AH423" s="52">
        <f>'Assumptions (NG)'!AG189</f>
        <v>669</v>
      </c>
      <c r="AI423" s="52">
        <f>'Assumptions (NG)'!AH189</f>
        <v>32.6</v>
      </c>
      <c r="AJ423" s="52">
        <f>'Assumptions (NG)'!AI189</f>
        <v>19</v>
      </c>
      <c r="AK423" s="52">
        <f>'Assumptions (NG)'!AJ189</f>
        <v>2.6</v>
      </c>
      <c r="AL423" s="52">
        <f>'Assumptions (NG)'!AK189</f>
        <v>53.6</v>
      </c>
      <c r="AM423" s="52">
        <f>'Assumptions (NG)'!AL189</f>
        <v>79.6</v>
      </c>
      <c r="AN423" s="52">
        <f>'Assumptions (NG)'!AM189</f>
        <v>50.5</v>
      </c>
      <c r="AO423" s="52">
        <f>'Assumptions (NG)'!AN189</f>
        <v>40.4</v>
      </c>
      <c r="AP423" s="52">
        <f>'Assumptions (NG)'!AO189</f>
        <v>559.7</v>
      </c>
      <c r="AQ423" s="52">
        <f>'Assumptions (NG)'!AP189</f>
        <v>586.3</v>
      </c>
      <c r="AR423" s="52">
        <f>'Assumptions (NG)'!AQ189</f>
        <v>659.4</v>
      </c>
      <c r="AS423" s="52">
        <f>'Assumptions (NG)'!AR189</f>
        <v>1220.3</v>
      </c>
      <c r="AT423" s="52">
        <f>'Assumptions (NG)'!AS189</f>
        <v>111.3</v>
      </c>
      <c r="AU423" s="52">
        <f>'Assumptions (NG)'!AT189</f>
        <v>126.7</v>
      </c>
      <c r="AV423" s="52">
        <f>'Assumptions (NG)'!AU189</f>
        <v>745.8</v>
      </c>
      <c r="AW423" s="52">
        <f>'Assumptions (NG)'!AV189</f>
        <v>255.9</v>
      </c>
      <c r="AX423" s="52">
        <f>'Assumptions (NG)'!AW189</f>
        <v>239</v>
      </c>
      <c r="AY423" s="52">
        <f>'Assumptions (NG)'!AX189</f>
        <v>84.2</v>
      </c>
      <c r="AZ423" s="52">
        <f>'Assumptions (NG)'!AY189</f>
        <v>901.2</v>
      </c>
      <c r="BA423" s="52">
        <f>'Assumptions (NG)'!AZ189</f>
        <v>2622.5</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31310.3</v>
      </c>
      <c r="Y424" s="148">
        <f t="shared" ref="Y424:BA424" si="12">X424-Y423+X439</f>
        <v>35422.52</v>
      </c>
      <c r="Z424" s="148">
        <f t="shared" si="12"/>
        <v>34839.72</v>
      </c>
      <c r="AA424" s="148">
        <f t="shared" si="12"/>
        <v>34377.52</v>
      </c>
      <c r="AB424" s="148">
        <f t="shared" si="12"/>
        <v>32703.82</v>
      </c>
      <c r="AC424" s="148">
        <f t="shared" si="12"/>
        <v>32207.72</v>
      </c>
      <c r="AD424" s="148">
        <f t="shared" si="12"/>
        <v>31352.22</v>
      </c>
      <c r="AE424" s="148">
        <f t="shared" si="12"/>
        <v>31296.82</v>
      </c>
      <c r="AF424" s="148">
        <f t="shared" si="12"/>
        <v>31292.82</v>
      </c>
      <c r="AG424" s="148">
        <f t="shared" si="12"/>
        <v>31292.82</v>
      </c>
      <c r="AH424" s="148">
        <f t="shared" si="12"/>
        <v>30623.82</v>
      </c>
      <c r="AI424" s="148">
        <f t="shared" si="12"/>
        <v>30591.22</v>
      </c>
      <c r="AJ424" s="148">
        <f t="shared" si="12"/>
        <v>30572.22</v>
      </c>
      <c r="AK424" s="148">
        <f t="shared" si="12"/>
        <v>30569.62</v>
      </c>
      <c r="AL424" s="148">
        <f t="shared" si="12"/>
        <v>30516.02</v>
      </c>
      <c r="AM424" s="148">
        <f t="shared" si="12"/>
        <v>30436.42</v>
      </c>
      <c r="AN424" s="148">
        <f t="shared" si="12"/>
        <v>30385.92</v>
      </c>
      <c r="AO424" s="148">
        <f t="shared" si="12"/>
        <v>30345.52</v>
      </c>
      <c r="AP424" s="148">
        <f t="shared" si="12"/>
        <v>29785.82</v>
      </c>
      <c r="AQ424" s="148">
        <f t="shared" si="12"/>
        <v>29199.52</v>
      </c>
      <c r="AR424" s="148">
        <f t="shared" si="12"/>
        <v>28540.12</v>
      </c>
      <c r="AS424" s="148">
        <f t="shared" si="12"/>
        <v>27319.82</v>
      </c>
      <c r="AT424" s="148">
        <f t="shared" si="12"/>
        <v>27208.52</v>
      </c>
      <c r="AU424" s="148">
        <f t="shared" si="12"/>
        <v>27081.82</v>
      </c>
      <c r="AV424" s="148">
        <f t="shared" si="12"/>
        <v>26336.02</v>
      </c>
      <c r="AW424" s="148">
        <f t="shared" si="12"/>
        <v>26080.12</v>
      </c>
      <c r="AX424" s="148">
        <f t="shared" si="12"/>
        <v>25841.12</v>
      </c>
      <c r="AY424" s="148">
        <f t="shared" si="12"/>
        <v>25756.92</v>
      </c>
      <c r="AZ424" s="148">
        <f t="shared" si="12"/>
        <v>24855.72</v>
      </c>
      <c r="BA424" s="148">
        <f t="shared" si="12"/>
        <v>22233.22</v>
      </c>
      <c r="BB424" s="148"/>
    </row>
    <row r="425" ht="15.75" customHeight="1">
      <c r="A425" s="201" t="s">
        <v>381</v>
      </c>
      <c r="B425" s="202" t="s">
        <v>149</v>
      </c>
      <c r="C425" s="153">
        <f t="shared" ref="C425:BA425" si="13">sum(C426:C427)</f>
        <v>30720.4</v>
      </c>
      <c r="D425" s="153">
        <f t="shared" si="13"/>
        <v>36700.5</v>
      </c>
      <c r="E425" s="153">
        <f t="shared" si="13"/>
        <v>46195.4</v>
      </c>
      <c r="F425" s="153">
        <f t="shared" si="13"/>
        <v>54729.2</v>
      </c>
      <c r="G425" s="153">
        <f t="shared" si="13"/>
        <v>59551.3</v>
      </c>
      <c r="H425" s="153">
        <f t="shared" si="13"/>
        <v>59729.8</v>
      </c>
      <c r="I425" s="153">
        <f t="shared" si="13"/>
        <v>61021.9</v>
      </c>
      <c r="J425" s="153">
        <f t="shared" si="13"/>
        <v>61033.5</v>
      </c>
      <c r="K425" s="153">
        <f t="shared" si="13"/>
        <v>61455.8</v>
      </c>
      <c r="L425" s="153">
        <f t="shared" si="13"/>
        <v>61836.8</v>
      </c>
      <c r="M425" s="153">
        <f t="shared" si="13"/>
        <v>62168.9</v>
      </c>
      <c r="N425" s="153">
        <f t="shared" si="13"/>
        <v>62993.1</v>
      </c>
      <c r="O425" s="153">
        <f t="shared" si="13"/>
        <v>65119.3</v>
      </c>
      <c r="P425" s="153">
        <f t="shared" si="13"/>
        <v>65166.4</v>
      </c>
      <c r="Q425" s="153">
        <f t="shared" si="13"/>
        <v>67105.1</v>
      </c>
      <c r="R425" s="153">
        <f t="shared" si="13"/>
        <v>68762.6</v>
      </c>
      <c r="S425" s="153">
        <f t="shared" si="13"/>
        <v>71959.6</v>
      </c>
      <c r="T425" s="153">
        <f t="shared" si="13"/>
        <v>75930.3</v>
      </c>
      <c r="U425" s="153">
        <f t="shared" si="13"/>
        <v>86801.2</v>
      </c>
      <c r="V425" s="153">
        <f t="shared" si="13"/>
        <v>86801.2</v>
      </c>
      <c r="W425" s="153">
        <f t="shared" si="13"/>
        <v>86801.2</v>
      </c>
      <c r="X425" s="148">
        <f t="shared" si="13"/>
        <v>84724.82633</v>
      </c>
      <c r="Y425" s="148">
        <f t="shared" si="13"/>
        <v>82648.45266</v>
      </c>
      <c r="Z425" s="148">
        <f t="shared" si="13"/>
        <v>80572.079</v>
      </c>
      <c r="AA425" s="148">
        <f t="shared" si="13"/>
        <v>78495.70533</v>
      </c>
      <c r="AB425" s="148">
        <f t="shared" si="13"/>
        <v>76419.33166</v>
      </c>
      <c r="AC425" s="148">
        <f t="shared" si="13"/>
        <v>74342.95799</v>
      </c>
      <c r="AD425" s="148">
        <f t="shared" si="13"/>
        <v>72266.58433</v>
      </c>
      <c r="AE425" s="148">
        <f t="shared" si="13"/>
        <v>70190.21066</v>
      </c>
      <c r="AF425" s="148">
        <f t="shared" si="13"/>
        <v>68113.83699</v>
      </c>
      <c r="AG425" s="148">
        <f t="shared" si="13"/>
        <v>66037.46332</v>
      </c>
      <c r="AH425" s="148">
        <f t="shared" si="13"/>
        <v>63961.08966</v>
      </c>
      <c r="AI425" s="148">
        <f t="shared" si="13"/>
        <v>61884.71599</v>
      </c>
      <c r="AJ425" s="148">
        <f t="shared" si="13"/>
        <v>59808.34232</v>
      </c>
      <c r="AK425" s="148">
        <f t="shared" si="13"/>
        <v>57731.96865</v>
      </c>
      <c r="AL425" s="148">
        <f t="shared" si="13"/>
        <v>55655.59499</v>
      </c>
      <c r="AM425" s="148">
        <f t="shared" si="13"/>
        <v>53579.22132</v>
      </c>
      <c r="AN425" s="148">
        <f t="shared" si="13"/>
        <v>51502.84765</v>
      </c>
      <c r="AO425" s="148">
        <f t="shared" si="13"/>
        <v>49426.47398</v>
      </c>
      <c r="AP425" s="148">
        <f t="shared" si="13"/>
        <v>47350.10031</v>
      </c>
      <c r="AQ425" s="148">
        <f t="shared" si="13"/>
        <v>45273.72665</v>
      </c>
      <c r="AR425" s="148">
        <f t="shared" si="13"/>
        <v>43197.35298</v>
      </c>
      <c r="AS425" s="148">
        <f t="shared" si="13"/>
        <v>41120.97931</v>
      </c>
      <c r="AT425" s="148">
        <f t="shared" si="13"/>
        <v>39044.60564</v>
      </c>
      <c r="AU425" s="148">
        <f t="shared" si="13"/>
        <v>36968.23198</v>
      </c>
      <c r="AV425" s="148">
        <f t="shared" si="13"/>
        <v>34891.85831</v>
      </c>
      <c r="AW425" s="148">
        <f t="shared" si="13"/>
        <v>32815.48464</v>
      </c>
      <c r="AX425" s="148">
        <f t="shared" si="13"/>
        <v>30739.11097</v>
      </c>
      <c r="AY425" s="148">
        <f t="shared" si="13"/>
        <v>28662.73731</v>
      </c>
      <c r="AZ425" s="148">
        <f t="shared" si="13"/>
        <v>26586.36364</v>
      </c>
      <c r="BA425" s="148">
        <f t="shared" si="13"/>
        <v>24509.98997</v>
      </c>
    </row>
    <row r="426" ht="15.75" customHeight="1">
      <c r="A426" s="201" t="s">
        <v>382</v>
      </c>
      <c r="B426" s="202" t="s">
        <v>149</v>
      </c>
      <c r="C426" s="152">
        <v>7491.5</v>
      </c>
      <c r="D426" s="152">
        <v>8777.2</v>
      </c>
      <c r="E426" s="152">
        <v>13069.3</v>
      </c>
      <c r="F426" s="152">
        <v>18903.8</v>
      </c>
      <c r="G426" s="152">
        <v>22480.2</v>
      </c>
      <c r="H426" s="152">
        <v>22480.2</v>
      </c>
      <c r="I426" s="152">
        <v>23835.8</v>
      </c>
      <c r="J426" s="152">
        <v>23835.8</v>
      </c>
      <c r="K426" s="152">
        <v>23835.8</v>
      </c>
      <c r="L426" s="152">
        <v>23835.8</v>
      </c>
      <c r="M426" s="152">
        <v>23835.8</v>
      </c>
      <c r="N426" s="152">
        <v>25050.8</v>
      </c>
      <c r="O426" s="152">
        <v>26468.6</v>
      </c>
      <c r="P426" s="152">
        <v>26468.6</v>
      </c>
      <c r="Q426" s="152">
        <v>28719.9</v>
      </c>
      <c r="R426" s="152">
        <v>31395.8</v>
      </c>
      <c r="S426" s="152">
        <v>34634.8</v>
      </c>
      <c r="T426" s="152">
        <v>39245.1</v>
      </c>
      <c r="U426" s="152">
        <v>49937.8</v>
      </c>
      <c r="V426" s="153">
        <f t="shared" ref="V426:W426" si="14">U426+V438</f>
        <v>49937.8</v>
      </c>
      <c r="W426" s="153">
        <f t="shared" si="14"/>
        <v>49937.8</v>
      </c>
      <c r="X426" s="164">
        <f t="shared" ref="X426:AZ426" si="15">W426+($BA$426-$W$426)/($BA$2-$W$2)</f>
        <v>49090.20633</v>
      </c>
      <c r="Y426" s="164">
        <f t="shared" si="15"/>
        <v>48242.61266</v>
      </c>
      <c r="Z426" s="164">
        <f t="shared" si="15"/>
        <v>47395.019</v>
      </c>
      <c r="AA426" s="164">
        <f t="shared" si="15"/>
        <v>46547.42533</v>
      </c>
      <c r="AB426" s="164">
        <f t="shared" si="15"/>
        <v>45699.83166</v>
      </c>
      <c r="AC426" s="164">
        <f t="shared" si="15"/>
        <v>44852.23799</v>
      </c>
      <c r="AD426" s="164">
        <f t="shared" si="15"/>
        <v>44004.64433</v>
      </c>
      <c r="AE426" s="164">
        <f t="shared" si="15"/>
        <v>43157.05066</v>
      </c>
      <c r="AF426" s="164">
        <f t="shared" si="15"/>
        <v>42309.45699</v>
      </c>
      <c r="AG426" s="164">
        <f t="shared" si="15"/>
        <v>41461.86332</v>
      </c>
      <c r="AH426" s="164">
        <f t="shared" si="15"/>
        <v>40614.26966</v>
      </c>
      <c r="AI426" s="164">
        <f t="shared" si="15"/>
        <v>39766.67599</v>
      </c>
      <c r="AJ426" s="164">
        <f t="shared" si="15"/>
        <v>38919.08232</v>
      </c>
      <c r="AK426" s="164">
        <f t="shared" si="15"/>
        <v>38071.48865</v>
      </c>
      <c r="AL426" s="164">
        <f t="shared" si="15"/>
        <v>37223.89499</v>
      </c>
      <c r="AM426" s="164">
        <f t="shared" si="15"/>
        <v>36376.30132</v>
      </c>
      <c r="AN426" s="164">
        <f t="shared" si="15"/>
        <v>35528.70765</v>
      </c>
      <c r="AO426" s="164">
        <f t="shared" si="15"/>
        <v>34681.11398</v>
      </c>
      <c r="AP426" s="164">
        <f t="shared" si="15"/>
        <v>33833.52031</v>
      </c>
      <c r="AQ426" s="164">
        <f t="shared" si="15"/>
        <v>32985.92665</v>
      </c>
      <c r="AR426" s="164">
        <f t="shared" si="15"/>
        <v>32138.33298</v>
      </c>
      <c r="AS426" s="164">
        <f t="shared" si="15"/>
        <v>31290.73931</v>
      </c>
      <c r="AT426" s="164">
        <f t="shared" si="15"/>
        <v>30443.14564</v>
      </c>
      <c r="AU426" s="164">
        <f t="shared" si="15"/>
        <v>29595.55198</v>
      </c>
      <c r="AV426" s="164">
        <f t="shared" si="15"/>
        <v>28747.95831</v>
      </c>
      <c r="AW426" s="164">
        <f t="shared" si="15"/>
        <v>27900.36464</v>
      </c>
      <c r="AX426" s="164">
        <f t="shared" si="15"/>
        <v>27052.77097</v>
      </c>
      <c r="AY426" s="164">
        <f t="shared" si="15"/>
        <v>26205.17731</v>
      </c>
      <c r="AZ426" s="164">
        <f t="shared" si="15"/>
        <v>25357.58364</v>
      </c>
      <c r="BA426" s="155">
        <f>Inputs!$H$5</f>
        <v>24509.98997</v>
      </c>
    </row>
    <row r="427" ht="15.75" customHeight="1">
      <c r="A427" s="201" t="s">
        <v>383</v>
      </c>
      <c r="B427" s="202" t="s">
        <v>149</v>
      </c>
      <c r="C427" s="152">
        <v>23228.9</v>
      </c>
      <c r="D427" s="152">
        <v>27923.3</v>
      </c>
      <c r="E427" s="152">
        <v>33126.1</v>
      </c>
      <c r="F427" s="152">
        <v>35825.4</v>
      </c>
      <c r="G427" s="152">
        <v>37071.1</v>
      </c>
      <c r="H427" s="152">
        <v>37249.6</v>
      </c>
      <c r="I427" s="152">
        <v>37186.1</v>
      </c>
      <c r="J427" s="152">
        <v>37197.7</v>
      </c>
      <c r="K427" s="152">
        <v>37620.0</v>
      </c>
      <c r="L427" s="152">
        <v>38001.0</v>
      </c>
      <c r="M427" s="152">
        <v>38333.1</v>
      </c>
      <c r="N427" s="152">
        <v>37942.3</v>
      </c>
      <c r="O427" s="152">
        <v>38650.7</v>
      </c>
      <c r="P427" s="152">
        <v>38697.8</v>
      </c>
      <c r="Q427" s="152">
        <v>38385.2</v>
      </c>
      <c r="R427" s="152">
        <v>37366.8</v>
      </c>
      <c r="S427" s="152">
        <v>37324.8</v>
      </c>
      <c r="T427" s="152">
        <v>36685.2</v>
      </c>
      <c r="U427" s="152">
        <v>36863.4</v>
      </c>
      <c r="V427" s="153">
        <f t="shared" ref="V427:W427" si="16">U427+V439</f>
        <v>36863.4</v>
      </c>
      <c r="W427" s="153">
        <f t="shared" si="16"/>
        <v>36863.4</v>
      </c>
      <c r="X427" s="164">
        <f t="shared" ref="X427:AZ427" si="17">W427+($BA$427-$W$427)/($BA$2-$W$2)</f>
        <v>35634.62</v>
      </c>
      <c r="Y427" s="164">
        <f t="shared" si="17"/>
        <v>34405.84</v>
      </c>
      <c r="Z427" s="164">
        <f t="shared" si="17"/>
        <v>33177.06</v>
      </c>
      <c r="AA427" s="164">
        <f t="shared" si="17"/>
        <v>31948.28</v>
      </c>
      <c r="AB427" s="164">
        <f t="shared" si="17"/>
        <v>30719.5</v>
      </c>
      <c r="AC427" s="164">
        <f t="shared" si="17"/>
        <v>29490.72</v>
      </c>
      <c r="AD427" s="164">
        <f t="shared" si="17"/>
        <v>28261.94</v>
      </c>
      <c r="AE427" s="164">
        <f t="shared" si="17"/>
        <v>27033.16</v>
      </c>
      <c r="AF427" s="164">
        <f t="shared" si="17"/>
        <v>25804.38</v>
      </c>
      <c r="AG427" s="164">
        <f t="shared" si="17"/>
        <v>24575.6</v>
      </c>
      <c r="AH427" s="164">
        <f t="shared" si="17"/>
        <v>23346.82</v>
      </c>
      <c r="AI427" s="164">
        <f t="shared" si="17"/>
        <v>22118.04</v>
      </c>
      <c r="AJ427" s="164">
        <f t="shared" si="17"/>
        <v>20889.26</v>
      </c>
      <c r="AK427" s="164">
        <f t="shared" si="17"/>
        <v>19660.48</v>
      </c>
      <c r="AL427" s="164">
        <f t="shared" si="17"/>
        <v>18431.7</v>
      </c>
      <c r="AM427" s="164">
        <f t="shared" si="17"/>
        <v>17202.92</v>
      </c>
      <c r="AN427" s="164">
        <f t="shared" si="17"/>
        <v>15974.14</v>
      </c>
      <c r="AO427" s="164">
        <f t="shared" si="17"/>
        <v>14745.36</v>
      </c>
      <c r="AP427" s="164">
        <f t="shared" si="17"/>
        <v>13516.58</v>
      </c>
      <c r="AQ427" s="164">
        <f t="shared" si="17"/>
        <v>12287.8</v>
      </c>
      <c r="AR427" s="164">
        <f t="shared" si="17"/>
        <v>11059.02</v>
      </c>
      <c r="AS427" s="164">
        <f t="shared" si="17"/>
        <v>9830.24</v>
      </c>
      <c r="AT427" s="164">
        <f t="shared" si="17"/>
        <v>8601.46</v>
      </c>
      <c r="AU427" s="164">
        <f t="shared" si="17"/>
        <v>7372.68</v>
      </c>
      <c r="AV427" s="164">
        <f t="shared" si="17"/>
        <v>6143.9</v>
      </c>
      <c r="AW427" s="164">
        <f t="shared" si="17"/>
        <v>4915.12</v>
      </c>
      <c r="AX427" s="164">
        <f t="shared" si="17"/>
        <v>3686.34</v>
      </c>
      <c r="AY427" s="164">
        <f t="shared" si="17"/>
        <v>2457.56</v>
      </c>
      <c r="AZ427" s="164">
        <f t="shared" si="17"/>
        <v>1228.78</v>
      </c>
      <c r="BA427" s="155">
        <f>Inputs!$H$6</f>
        <v>0</v>
      </c>
    </row>
    <row r="428" ht="15.75" customHeight="1">
      <c r="A428" s="195" t="s">
        <v>384</v>
      </c>
      <c r="B428" s="166" t="s">
        <v>150</v>
      </c>
      <c r="C428" s="203">
        <f t="shared" ref="C428:W428" si="18">sum(C429:C430)</f>
        <v>28.98107</v>
      </c>
      <c r="D428" s="203">
        <f t="shared" si="18"/>
        <v>29.107575</v>
      </c>
      <c r="E428" s="203">
        <f t="shared" si="18"/>
        <v>37.21064</v>
      </c>
      <c r="F428" s="203">
        <f t="shared" si="18"/>
        <v>30.088427</v>
      </c>
      <c r="G428" s="203">
        <f t="shared" si="18"/>
        <v>37.341516</v>
      </c>
      <c r="H428" s="203">
        <f t="shared" si="18"/>
        <v>42.58326</v>
      </c>
      <c r="I428" s="203">
        <f t="shared" si="18"/>
        <v>43.284063</v>
      </c>
      <c r="J428" s="203">
        <f t="shared" si="18"/>
        <v>59.156711</v>
      </c>
      <c r="K428" s="203">
        <f t="shared" si="18"/>
        <v>55.676094</v>
      </c>
      <c r="L428" s="203">
        <f t="shared" si="18"/>
        <v>70.823896</v>
      </c>
      <c r="M428" s="203">
        <f t="shared" si="18"/>
        <v>90.489093</v>
      </c>
      <c r="N428" s="203">
        <f t="shared" si="18"/>
        <v>106.573388</v>
      </c>
      <c r="O428" s="203">
        <f t="shared" si="18"/>
        <v>144.063803</v>
      </c>
      <c r="P428" s="203">
        <f t="shared" si="18"/>
        <v>131.932324</v>
      </c>
      <c r="Q428" s="203">
        <f t="shared" si="18"/>
        <v>140.973448</v>
      </c>
      <c r="R428" s="203">
        <f t="shared" si="18"/>
        <v>176.267665</v>
      </c>
      <c r="S428" s="203">
        <f t="shared" si="18"/>
        <v>204.389457</v>
      </c>
      <c r="T428" s="203">
        <f t="shared" si="18"/>
        <v>208.89598</v>
      </c>
      <c r="U428" s="203">
        <f t="shared" si="18"/>
        <v>244.937141</v>
      </c>
      <c r="V428" s="203">
        <f t="shared" si="18"/>
        <v>244.937141</v>
      </c>
      <c r="W428" s="203">
        <f t="shared" si="18"/>
        <v>244.937141</v>
      </c>
      <c r="X428" s="148">
        <f t="shared" ref="X428:BA428" si="19">sum(X$429:X$430)</f>
        <v>241.0617844</v>
      </c>
      <c r="Y428" s="148">
        <f t="shared" si="19"/>
        <v>237.1864278</v>
      </c>
      <c r="Z428" s="148">
        <f t="shared" si="19"/>
        <v>233.3110712</v>
      </c>
      <c r="AA428" s="148">
        <f t="shared" si="19"/>
        <v>229.4357146</v>
      </c>
      <c r="AB428" s="148">
        <f t="shared" si="19"/>
        <v>225.560358</v>
      </c>
      <c r="AC428" s="148">
        <f t="shared" si="19"/>
        <v>221.6850014</v>
      </c>
      <c r="AD428" s="148">
        <f t="shared" si="19"/>
        <v>217.8096449</v>
      </c>
      <c r="AE428" s="148">
        <f t="shared" si="19"/>
        <v>213.9342883</v>
      </c>
      <c r="AF428" s="148">
        <f t="shared" si="19"/>
        <v>210.0589317</v>
      </c>
      <c r="AG428" s="148">
        <f t="shared" si="19"/>
        <v>206.1835751</v>
      </c>
      <c r="AH428" s="148">
        <f t="shared" si="19"/>
        <v>202.3082185</v>
      </c>
      <c r="AI428" s="148">
        <f t="shared" si="19"/>
        <v>198.4328619</v>
      </c>
      <c r="AJ428" s="148">
        <f t="shared" si="19"/>
        <v>194.5575053</v>
      </c>
      <c r="AK428" s="148">
        <f t="shared" si="19"/>
        <v>190.6821487</v>
      </c>
      <c r="AL428" s="148">
        <f t="shared" si="19"/>
        <v>186.8067921</v>
      </c>
      <c r="AM428" s="148">
        <f t="shared" si="19"/>
        <v>182.9314355</v>
      </c>
      <c r="AN428" s="148">
        <f t="shared" si="19"/>
        <v>179.0560789</v>
      </c>
      <c r="AO428" s="148">
        <f t="shared" si="19"/>
        <v>175.1807223</v>
      </c>
      <c r="AP428" s="148">
        <f t="shared" si="19"/>
        <v>171.3053658</v>
      </c>
      <c r="AQ428" s="148">
        <f t="shared" si="19"/>
        <v>167.4300092</v>
      </c>
      <c r="AR428" s="148">
        <f t="shared" si="19"/>
        <v>163.5546526</v>
      </c>
      <c r="AS428" s="148">
        <f t="shared" si="19"/>
        <v>159.679296</v>
      </c>
      <c r="AT428" s="148">
        <f t="shared" si="19"/>
        <v>155.8039394</v>
      </c>
      <c r="AU428" s="148">
        <f t="shared" si="19"/>
        <v>151.9285828</v>
      </c>
      <c r="AV428" s="148">
        <f t="shared" si="19"/>
        <v>148.0532262</v>
      </c>
      <c r="AW428" s="148">
        <f t="shared" si="19"/>
        <v>144.1778696</v>
      </c>
      <c r="AX428" s="148">
        <f t="shared" si="19"/>
        <v>140.302513</v>
      </c>
      <c r="AY428" s="148">
        <f t="shared" si="19"/>
        <v>136.4271564</v>
      </c>
      <c r="AZ428" s="148">
        <f t="shared" si="19"/>
        <v>132.5517998</v>
      </c>
      <c r="BA428" s="148">
        <f t="shared" si="19"/>
        <v>128.6764432</v>
      </c>
    </row>
    <row r="429" ht="15.75" customHeight="1">
      <c r="A429" s="204" t="s">
        <v>385</v>
      </c>
      <c r="B429" s="202" t="s">
        <v>150</v>
      </c>
      <c r="C429" s="205">
        <v>22.968939</v>
      </c>
      <c r="D429" s="205">
        <v>26.1968175</v>
      </c>
      <c r="E429" s="205">
        <v>33.489576</v>
      </c>
      <c r="F429" s="205">
        <v>27.0795843</v>
      </c>
      <c r="G429" s="205">
        <v>33.6073644</v>
      </c>
      <c r="H429" s="205">
        <v>38.324934</v>
      </c>
      <c r="I429" s="205">
        <v>38.9556567</v>
      </c>
      <c r="J429" s="205">
        <v>53.2410399</v>
      </c>
      <c r="K429" s="205">
        <v>50.1084846</v>
      </c>
      <c r="L429" s="205">
        <v>63.7415064</v>
      </c>
      <c r="M429" s="205">
        <v>81.4401837</v>
      </c>
      <c r="N429" s="205">
        <v>95.9160492</v>
      </c>
      <c r="O429" s="205">
        <v>120.56976672</v>
      </c>
      <c r="P429" s="205">
        <v>113.61381864</v>
      </c>
      <c r="Q429" s="205">
        <v>123.27729876</v>
      </c>
      <c r="R429" s="205">
        <v>154.01523648</v>
      </c>
      <c r="S429" s="205">
        <v>166.8704664</v>
      </c>
      <c r="T429" s="205">
        <v>175.33140876</v>
      </c>
      <c r="U429" s="205">
        <v>220.4434269</v>
      </c>
      <c r="V429" s="206">
        <f t="shared" ref="V429:W429" si="20">U429</f>
        <v>220.4434269</v>
      </c>
      <c r="W429" s="206">
        <f t="shared" si="20"/>
        <v>220.4434269</v>
      </c>
      <c r="X429" s="164">
        <f t="shared" ref="X429:AZ429" si="21">W429+($BA$429-$W$429)/($BA$2-$W$2)</f>
        <v>217.3845274</v>
      </c>
      <c r="Y429" s="148">
        <f t="shared" si="21"/>
        <v>214.325628</v>
      </c>
      <c r="Z429" s="148">
        <f t="shared" si="21"/>
        <v>211.2667285</v>
      </c>
      <c r="AA429" s="148">
        <f t="shared" si="21"/>
        <v>208.2078291</v>
      </c>
      <c r="AB429" s="148">
        <f t="shared" si="21"/>
        <v>205.1489296</v>
      </c>
      <c r="AC429" s="148">
        <f t="shared" si="21"/>
        <v>202.0900302</v>
      </c>
      <c r="AD429" s="148">
        <f t="shared" si="21"/>
        <v>199.0311307</v>
      </c>
      <c r="AE429" s="148">
        <f t="shared" si="21"/>
        <v>195.9722313</v>
      </c>
      <c r="AF429" s="148">
        <f t="shared" si="21"/>
        <v>192.9133318</v>
      </c>
      <c r="AG429" s="148">
        <f t="shared" si="21"/>
        <v>189.8544323</v>
      </c>
      <c r="AH429" s="148">
        <f t="shared" si="21"/>
        <v>186.7955329</v>
      </c>
      <c r="AI429" s="148">
        <f t="shared" si="21"/>
        <v>183.7366334</v>
      </c>
      <c r="AJ429" s="148">
        <f t="shared" si="21"/>
        <v>180.677734</v>
      </c>
      <c r="AK429" s="148">
        <f t="shared" si="21"/>
        <v>177.6188345</v>
      </c>
      <c r="AL429" s="148">
        <f t="shared" si="21"/>
        <v>174.5599351</v>
      </c>
      <c r="AM429" s="148">
        <f t="shared" si="21"/>
        <v>171.5010356</v>
      </c>
      <c r="AN429" s="148">
        <f t="shared" si="21"/>
        <v>168.4421362</v>
      </c>
      <c r="AO429" s="148">
        <f t="shared" si="21"/>
        <v>165.3832367</v>
      </c>
      <c r="AP429" s="148">
        <f t="shared" si="21"/>
        <v>162.3243373</v>
      </c>
      <c r="AQ429" s="148">
        <f t="shared" si="21"/>
        <v>159.2654378</v>
      </c>
      <c r="AR429" s="148">
        <f t="shared" si="21"/>
        <v>156.2065383</v>
      </c>
      <c r="AS429" s="148">
        <f t="shared" si="21"/>
        <v>153.1476389</v>
      </c>
      <c r="AT429" s="148">
        <f t="shared" si="21"/>
        <v>150.0887394</v>
      </c>
      <c r="AU429" s="148">
        <f t="shared" si="21"/>
        <v>147.02984</v>
      </c>
      <c r="AV429" s="148">
        <f t="shared" si="21"/>
        <v>143.9709405</v>
      </c>
      <c r="AW429" s="148">
        <f t="shared" si="21"/>
        <v>140.9120411</v>
      </c>
      <c r="AX429" s="148">
        <f t="shared" si="21"/>
        <v>137.8531416</v>
      </c>
      <c r="AY429" s="148">
        <f t="shared" si="21"/>
        <v>134.7942422</v>
      </c>
      <c r="AZ429" s="148">
        <f t="shared" si="21"/>
        <v>131.7353427</v>
      </c>
      <c r="BA429" s="155">
        <f>Inputs!$I$5</f>
        <v>128.6764432</v>
      </c>
    </row>
    <row r="430" ht="15.75" customHeight="1">
      <c r="A430" s="204" t="s">
        <v>386</v>
      </c>
      <c r="B430" s="202" t="s">
        <v>150</v>
      </c>
      <c r="C430" s="205">
        <v>6.012131</v>
      </c>
      <c r="D430" s="205">
        <v>2.9107575</v>
      </c>
      <c r="E430" s="205">
        <v>3.721064</v>
      </c>
      <c r="F430" s="205">
        <v>3.0088427</v>
      </c>
      <c r="G430" s="205">
        <v>3.7341516</v>
      </c>
      <c r="H430" s="205">
        <v>4.258326</v>
      </c>
      <c r="I430" s="205">
        <v>4.3284063</v>
      </c>
      <c r="J430" s="205">
        <v>5.9156711</v>
      </c>
      <c r="K430" s="205">
        <v>5.5676094</v>
      </c>
      <c r="L430" s="205">
        <v>7.0823896</v>
      </c>
      <c r="M430" s="205">
        <v>9.04890929999999</v>
      </c>
      <c r="N430" s="205">
        <v>10.6573388</v>
      </c>
      <c r="O430" s="205">
        <v>23.49403628</v>
      </c>
      <c r="P430" s="205">
        <v>18.31850536</v>
      </c>
      <c r="Q430" s="205">
        <v>17.69614924</v>
      </c>
      <c r="R430" s="205">
        <v>22.25242852</v>
      </c>
      <c r="S430" s="205">
        <v>37.5189906</v>
      </c>
      <c r="T430" s="205">
        <v>33.56457124</v>
      </c>
      <c r="U430" s="205">
        <v>24.4937141</v>
      </c>
      <c r="V430" s="206">
        <f t="shared" ref="V430:W430" si="22">U430</f>
        <v>24.4937141</v>
      </c>
      <c r="W430" s="206">
        <f t="shared" si="22"/>
        <v>24.4937141</v>
      </c>
      <c r="X430" s="164">
        <f t="shared" ref="X430:AZ430" si="23">W430+($BA$430-$W$430)/($BA$2-$W$2)</f>
        <v>23.67725696</v>
      </c>
      <c r="Y430" s="148">
        <f t="shared" si="23"/>
        <v>22.86079983</v>
      </c>
      <c r="Z430" s="148">
        <f t="shared" si="23"/>
        <v>22.04434269</v>
      </c>
      <c r="AA430" s="148">
        <f t="shared" si="23"/>
        <v>21.22788555</v>
      </c>
      <c r="AB430" s="148">
        <f t="shared" si="23"/>
        <v>20.41142842</v>
      </c>
      <c r="AC430" s="148">
        <f t="shared" si="23"/>
        <v>19.59497128</v>
      </c>
      <c r="AD430" s="148">
        <f t="shared" si="23"/>
        <v>18.77851414</v>
      </c>
      <c r="AE430" s="148">
        <f t="shared" si="23"/>
        <v>17.96205701</v>
      </c>
      <c r="AF430" s="148">
        <f t="shared" si="23"/>
        <v>17.14559987</v>
      </c>
      <c r="AG430" s="148">
        <f t="shared" si="23"/>
        <v>16.32914273</v>
      </c>
      <c r="AH430" s="148">
        <f t="shared" si="23"/>
        <v>15.5126856</v>
      </c>
      <c r="AI430" s="148">
        <f t="shared" si="23"/>
        <v>14.69622846</v>
      </c>
      <c r="AJ430" s="148">
        <f t="shared" si="23"/>
        <v>13.87977132</v>
      </c>
      <c r="AK430" s="148">
        <f t="shared" si="23"/>
        <v>13.06331419</v>
      </c>
      <c r="AL430" s="148">
        <f t="shared" si="23"/>
        <v>12.24685705</v>
      </c>
      <c r="AM430" s="148">
        <f t="shared" si="23"/>
        <v>11.43039991</v>
      </c>
      <c r="AN430" s="148">
        <f t="shared" si="23"/>
        <v>10.61394278</v>
      </c>
      <c r="AO430" s="148">
        <f t="shared" si="23"/>
        <v>9.79748564</v>
      </c>
      <c r="AP430" s="148">
        <f t="shared" si="23"/>
        <v>8.981028503</v>
      </c>
      <c r="AQ430" s="148">
        <f t="shared" si="23"/>
        <v>8.164571367</v>
      </c>
      <c r="AR430" s="148">
        <f t="shared" si="23"/>
        <v>7.34811423</v>
      </c>
      <c r="AS430" s="148">
        <f t="shared" si="23"/>
        <v>6.531657093</v>
      </c>
      <c r="AT430" s="148">
        <f t="shared" si="23"/>
        <v>5.715199957</v>
      </c>
      <c r="AU430" s="148">
        <f t="shared" si="23"/>
        <v>4.89874282</v>
      </c>
      <c r="AV430" s="148">
        <f t="shared" si="23"/>
        <v>4.082285683</v>
      </c>
      <c r="AW430" s="148">
        <f t="shared" si="23"/>
        <v>3.265828547</v>
      </c>
      <c r="AX430" s="148">
        <f t="shared" si="23"/>
        <v>2.44937141</v>
      </c>
      <c r="AY430" s="148">
        <f t="shared" si="23"/>
        <v>1.632914273</v>
      </c>
      <c r="AZ430" s="148">
        <f t="shared" si="23"/>
        <v>0.8164571367</v>
      </c>
      <c r="BA430" s="155">
        <f>Inputs!$I$6</f>
        <v>0</v>
      </c>
    </row>
    <row r="431" ht="15.75" customHeight="1">
      <c r="A431" s="207" t="s">
        <v>387</v>
      </c>
      <c r="B431" s="150" t="s">
        <v>388</v>
      </c>
      <c r="C431" s="208">
        <f t="shared" ref="C431:AZ431" si="24">C428/(C425*0.00876)</f>
        <v>0.1076920002</v>
      </c>
      <c r="D431" s="208">
        <f t="shared" si="24"/>
        <v>0.09053780015</v>
      </c>
      <c r="E431" s="208">
        <f t="shared" si="24"/>
        <v>0.09195266096</v>
      </c>
      <c r="F431" s="208">
        <f t="shared" si="24"/>
        <v>0.06275903797</v>
      </c>
      <c r="G431" s="208">
        <f t="shared" si="24"/>
        <v>0.07158080742</v>
      </c>
      <c r="H431" s="208">
        <f t="shared" si="24"/>
        <v>0.08138488225</v>
      </c>
      <c r="I431" s="208">
        <f t="shared" si="24"/>
        <v>0.08097261937</v>
      </c>
      <c r="J431" s="208">
        <f t="shared" si="24"/>
        <v>0.1106449606</v>
      </c>
      <c r="K431" s="208">
        <f t="shared" si="24"/>
        <v>0.1034193435</v>
      </c>
      <c r="L431" s="208">
        <f t="shared" si="24"/>
        <v>0.130746087</v>
      </c>
      <c r="M431" s="208">
        <f t="shared" si="24"/>
        <v>0.1661571161</v>
      </c>
      <c r="N431" s="208">
        <f t="shared" si="24"/>
        <v>0.1931308647</v>
      </c>
      <c r="O431" s="208">
        <f t="shared" si="24"/>
        <v>0.2525463206</v>
      </c>
      <c r="P431" s="208">
        <f t="shared" si="24"/>
        <v>0.2311124687</v>
      </c>
      <c r="Q431" s="208">
        <f t="shared" si="24"/>
        <v>0.2398157422</v>
      </c>
      <c r="R431" s="208">
        <f t="shared" si="24"/>
        <v>0.2926282538</v>
      </c>
      <c r="S431" s="208">
        <f t="shared" si="24"/>
        <v>0.3242392925</v>
      </c>
      <c r="T431" s="208">
        <f t="shared" si="24"/>
        <v>0.3140587231</v>
      </c>
      <c r="U431" s="208">
        <f t="shared" si="24"/>
        <v>0.3221252799</v>
      </c>
      <c r="V431" s="208">
        <f t="shared" si="24"/>
        <v>0.3221252799</v>
      </c>
      <c r="W431" s="208">
        <f t="shared" si="24"/>
        <v>0.3221252799</v>
      </c>
      <c r="X431" s="208">
        <f t="shared" si="24"/>
        <v>0.3247981699</v>
      </c>
      <c r="Y431" s="208">
        <f t="shared" si="24"/>
        <v>0.3276053618</v>
      </c>
      <c r="Z431" s="208">
        <f t="shared" si="24"/>
        <v>0.3305572385</v>
      </c>
      <c r="AA431" s="208">
        <f t="shared" si="24"/>
        <v>0.3336652816</v>
      </c>
      <c r="AB431" s="208">
        <f t="shared" si="24"/>
        <v>0.3369422208</v>
      </c>
      <c r="AC431" s="208">
        <f t="shared" si="24"/>
        <v>0.3404022075</v>
      </c>
      <c r="AD431" s="208">
        <f t="shared" si="24"/>
        <v>0.3440610199</v>
      </c>
      <c r="AE431" s="208">
        <f t="shared" si="24"/>
        <v>0.347936303</v>
      </c>
      <c r="AF431" s="208">
        <f t="shared" si="24"/>
        <v>0.3520478534</v>
      </c>
      <c r="AG431" s="208">
        <f t="shared" si="24"/>
        <v>0.3564179575</v>
      </c>
      <c r="AH431" s="208">
        <f t="shared" si="24"/>
        <v>0.3610717956</v>
      </c>
      <c r="AI431" s="208">
        <f t="shared" si="24"/>
        <v>0.3660379275</v>
      </c>
      <c r="AJ431" s="208">
        <f t="shared" si="24"/>
        <v>0.3713488791</v>
      </c>
      <c r="AK431" s="208">
        <f t="shared" si="24"/>
        <v>0.3770418554</v>
      </c>
      <c r="AL431" s="208">
        <f t="shared" si="24"/>
        <v>0.3831596136</v>
      </c>
      <c r="AM431" s="208">
        <f t="shared" si="24"/>
        <v>0.389751539</v>
      </c>
      <c r="AN431" s="208">
        <f t="shared" si="24"/>
        <v>0.3968749806</v>
      </c>
      <c r="AO431" s="208">
        <f t="shared" si="24"/>
        <v>0.4045969244</v>
      </c>
      <c r="AP431" s="208">
        <f t="shared" si="24"/>
        <v>0.412996106</v>
      </c>
      <c r="AQ431" s="208">
        <f t="shared" si="24"/>
        <v>0.4221657054</v>
      </c>
      <c r="AR431" s="208">
        <f t="shared" si="24"/>
        <v>0.4322168177</v>
      </c>
      <c r="AS431" s="208">
        <f t="shared" si="24"/>
        <v>0.4432829772</v>
      </c>
      <c r="AT431" s="208">
        <f t="shared" si="24"/>
        <v>0.4555261229</v>
      </c>
      <c r="AU431" s="208">
        <f t="shared" si="24"/>
        <v>0.4691445762</v>
      </c>
      <c r="AV431" s="208">
        <f t="shared" si="24"/>
        <v>0.484383866</v>
      </c>
      <c r="AW431" s="208">
        <f t="shared" si="24"/>
        <v>0.5015516636</v>
      </c>
      <c r="AX431" s="208">
        <f t="shared" si="24"/>
        <v>0.5210387712</v>
      </c>
      <c r="AY431" s="208">
        <f t="shared" si="24"/>
        <v>0.5433492321</v>
      </c>
      <c r="AZ431" s="208">
        <f t="shared" si="24"/>
        <v>0.5691445512</v>
      </c>
      <c r="BA431" s="208">
        <f>if(BA425&gt;0, BA428/(BA425*0.00876), 0)</f>
        <v>0.5993103919</v>
      </c>
    </row>
    <row r="432" ht="15.75" customHeight="1">
      <c r="A432" s="209" t="s">
        <v>31</v>
      </c>
      <c r="B432" s="159" t="s">
        <v>351</v>
      </c>
      <c r="C432" s="160">
        <f>(C426*'Assumptions (NG)'!B25+C427*'Assumptions (NG)'!B28+if(C426&gt;0,C426*8760*(C429*10^6/(8760*C426)),0)*'Assumptions (NG)'!B26+if(C427&gt;0,C427*8760*(C430*10^6/(8760*C427)),0)*'Assumptions (NG)'!B29)/10^9</f>
        <v>0.2549967794</v>
      </c>
      <c r="D432" s="160">
        <f>(D426*'Assumptions (NG)'!C25+D427*'Assumptions (NG)'!C28+if(D426&gt;0,D426*8760*(D429*10^6/(8760*D426)),0)*'Assumptions (NG)'!C26+if(D427&gt;0,D427*8760*(D430*10^6/(8760*D427)),0)*'Assumptions (NG)'!C29)/10^9</f>
        <v>0.2677367952</v>
      </c>
      <c r="E432" s="160">
        <f>(E426*'Assumptions (NG)'!D25+E427*'Assumptions (NG)'!D28+if(E426&gt;0,E426*8760*(E429*10^6/(8760*E426)),0)*'Assumptions (NG)'!D26+if(E427&gt;0,E427*8760*(E430*10^6/(8760*E427)),0)*'Assumptions (NG)'!D29)/10^9</f>
        <v>0.3421551172</v>
      </c>
      <c r="F432" s="160">
        <f>(F426*'Assumptions (NG)'!E25+F427*'Assumptions (NG)'!E28+if(F426&gt;0,F426*8760*(F429*10^6/(8760*F426)),0)*'Assumptions (NG)'!E26+if(F427&gt;0,F427*8760*(F430*10^6/(8760*F427)),0)*'Assumptions (NG)'!E29)/10^9</f>
        <v>0.3827896854</v>
      </c>
      <c r="G432" s="160">
        <f>(G426*'Assumptions (NG)'!F25+G427*'Assumptions (NG)'!F28+if(G426&gt;0,G426*8760*(G429*10^6/(8760*G426)),0)*'Assumptions (NG)'!F26+if(G427&gt;0,G427*8760*(G430*10^6/(8760*G427)),0)*'Assumptions (NG)'!F29)/10^9</f>
        <v>0.4296869963</v>
      </c>
      <c r="H432" s="160">
        <f>(H426*'Assumptions (NG)'!G25+H427*'Assumptions (NG)'!G28+if(H426&gt;0,H426*8760*(H429*10^6/(8760*H426)),0)*'Assumptions (NG)'!G26+if(H427&gt;0,H427*8760*(H430*10^6/(8760*H427)),0)*'Assumptions (NG)'!G29)/10^9</f>
        <v>0.4480471534</v>
      </c>
      <c r="I432" s="160">
        <f>(I426*'Assumptions (NG)'!H25+I427*'Assumptions (NG)'!H28+if(I426&gt;0,I426*8760*(I429*10^6/(8760*I426)),0)*'Assumptions (NG)'!H26+if(I427&gt;0,I427*8760*(I430*10^6/(8760*I427)),0)*'Assumptions (NG)'!H29)/10^9</f>
        <v>0.4722625296</v>
      </c>
      <c r="J432" s="160">
        <f>(J426*'Assumptions (NG)'!I25+J427*'Assumptions (NG)'!I28+if(J426&gt;0,J426*8760*(J429*10^6/(8760*J426)),0)*'Assumptions (NG)'!I26+if(J427&gt;0,J427*8760*(J430*10^6/(8760*J427)),0)*'Assumptions (NG)'!I29)/10^9</f>
        <v>0.5332561509</v>
      </c>
      <c r="K432" s="160">
        <f>(K426*'Assumptions (NG)'!J25+K427*'Assumptions (NG)'!J28+if(K426&gt;0,K426*8760*(K429*10^6/(8760*K426)),0)*'Assumptions (NG)'!J26+if(K427&gt;0,K427*8760*(K430*10^6/(8760*K427)),0)*'Assumptions (NG)'!J29)/10^9</f>
        <v>0.5394935112</v>
      </c>
      <c r="L432" s="160">
        <f>(L426*'Assumptions (NG)'!K25+L427*'Assumptions (NG)'!K28+if(L426&gt;0,L426*8760*(L429*10^6/(8760*L426)),0)*'Assumptions (NG)'!K26+if(L427&gt;0,L427*8760*(L430*10^6/(8760*L427)),0)*'Assumptions (NG)'!K29)/10^9</f>
        <v>0.5991283509</v>
      </c>
      <c r="M432" s="160">
        <f>(M426*'Assumptions (NG)'!L25+M427*'Assumptions (NG)'!L28+if(M426&gt;0,M426*8760*(M429*10^6/(8760*M426)),0)*'Assumptions (NG)'!L26+if(M427&gt;0,M427*8760*(M430*10^6/(8760*M427)),0)*'Assumptions (NG)'!L29)/10^9</f>
        <v>0.6603343027</v>
      </c>
      <c r="N432" s="160">
        <f>(N426*'Assumptions (NG)'!M25+N427*'Assumptions (NG)'!M28+if(N426&gt;0,N426*8760*(N429*10^6/(8760*N426)),0)*'Assumptions (NG)'!M26+if(N427&gt;0,N427*8760*(N430*10^6/(8760*N427)),0)*'Assumptions (NG)'!M29)/10^9</f>
        <v>0.7206631876</v>
      </c>
      <c r="O432" s="160">
        <f>(O426*'Assumptions (NG)'!N25+O427*'Assumptions (NG)'!N28+if(O426&gt;0,O426*8760*(O429*10^6/(8760*O426)),0)*'Assumptions (NG)'!N26+if(O427&gt;0,O427*8760*(O430*10^6/(8760*O427)),0)*'Assumptions (NG)'!N29)/10^9</f>
        <v>0.920637004</v>
      </c>
      <c r="P432" s="160">
        <f>(P426*'Assumptions (NG)'!O25+P427*'Assumptions (NG)'!O28+if(P426&gt;0,P426*8760*(P429*10^6/(8760*P426)),0)*'Assumptions (NG)'!O26+if(P427&gt;0,P427*8760*(P430*10^6/(8760*P427)),0)*'Assumptions (NG)'!O29)/10^9</f>
        <v>0.8643451993</v>
      </c>
      <c r="Q432" s="160">
        <f>(Q426*'Assumptions (NG)'!P25+Q427*'Assumptions (NG)'!P28+if(Q426&gt;0,Q426*8760*(Q429*10^6/(8760*Q426)),0)*'Assumptions (NG)'!P26+if(Q427&gt;0,Q427*8760*(Q430*10^6/(8760*Q427)),0)*'Assumptions (NG)'!P29)/10^9</f>
        <v>0.9034410841</v>
      </c>
      <c r="R432" s="160">
        <f>(R426*'Assumptions (NG)'!Q25+R427*'Assumptions (NG)'!Q28+if(R426&gt;0,R426*8760*(R429*10^6/(8760*R426)),0)*'Assumptions (NG)'!Q26+if(R427&gt;0,R427*8760*(R430*10^6/(8760*R427)),0)*'Assumptions (NG)'!Q29)/10^9</f>
        <v>1.055893277</v>
      </c>
      <c r="S432" s="160">
        <f>(S426*'Assumptions (NG)'!R25+S427*'Assumptions (NG)'!R28+if(S426&gt;0,S426*8760*(S429*10^6/(8760*S426)),0)*'Assumptions (NG)'!R26+if(S427&gt;0,S427*8760*(S430*10^6/(8760*S427)),0)*'Assumptions (NG)'!R29)/10^9</f>
        <v>1.282854173</v>
      </c>
      <c r="T432" s="160">
        <f>(T426*'Assumptions (NG)'!S25+T427*'Assumptions (NG)'!S28+if(T426&gt;0,T426*8760*(T429*10^6/(8760*T426)),0)*'Assumptions (NG)'!S26+if(T427&gt;0,T427*8760*(T430*10^6/(8760*T427)),0)*'Assumptions (NG)'!S29)/10^9</f>
        <v>1.281523365</v>
      </c>
      <c r="U432" s="160">
        <f>(U426*'Assumptions (NG)'!T25+U427*'Assumptions (NG)'!T28+if(U426&gt;0,U426*8760*(U429*10^6/(8760*U426)),0)*'Assumptions (NG)'!T26+if(U427&gt;0,U427*8760*(U430*10^6/(8760*U427)),0)*'Assumptions (NG)'!T29)/10^9</f>
        <v>1.42813421</v>
      </c>
      <c r="V432" s="160">
        <f>(V426*'Assumptions (NG)'!U25+V427*'Assumptions (NG)'!U28+if(V426&gt;0,V426*8760*(V429*10^6/(8760*V426)),0)*'Assumptions (NG)'!U26+if(V427&gt;0,V427*8760*(V430*10^6/(8760*V427)),0)*'Assumptions (NG)'!U29)/10^9</f>
        <v>1.442603128</v>
      </c>
      <c r="W432" s="160">
        <f>(W426*'Assumptions (NG)'!V25+W427*'Assumptions (NG)'!V28+if(W426&gt;0,W426*8760*(W429*10^6/(8760*W426)),0)*'Assumptions (NG)'!V26+if(W427&gt;0,W427*8760*(W430*10^6/(8760*W427)),0)*'Assumptions (NG)'!V29)/10^9</f>
        <v>1.46769611</v>
      </c>
      <c r="X432" s="160">
        <f>(X426*'Assumptions (NG)'!W25+X427*'Assumptions (NG)'!W28+if(X426&gt;0,X426*8760*(X429*10^6/(8760*X426)),0)*'Assumptions (NG)'!W26+if(X427&gt;0,X427*8760*(X430*10^6/(8760*X427)),0)*'Assumptions (NG)'!W29)/10^9</f>
        <v>1.460661529</v>
      </c>
      <c r="Y432" s="160">
        <f>(Y426*'Assumptions (NG)'!X25+Y427*'Assumptions (NG)'!X28+if(Y426&gt;0,Y426*8760*(Y429*10^6/(8760*Y426)),0)*'Assumptions (NG)'!X26+if(Y427&gt;0,Y427*8760*(Y430*10^6/(8760*Y427)),0)*'Assumptions (NG)'!X29)/10^9</f>
        <v>1.45293816</v>
      </c>
      <c r="Z432" s="160">
        <f>(Z426*'Assumptions (NG)'!Y25+Z427*'Assumptions (NG)'!Y28+if(Z426&gt;0,Z426*8760*(Z429*10^6/(8760*Z426)),0)*'Assumptions (NG)'!Y26+if(Z427&gt;0,Z427*8760*(Z430*10^6/(8760*Z427)),0)*'Assumptions (NG)'!Y29)/10^9</f>
        <v>1.44450417</v>
      </c>
      <c r="AA432" s="160">
        <f>(AA426*'Assumptions (NG)'!Z25+AA427*'Assumptions (NG)'!Z28+if(AA426&gt;0,AA426*8760*(AA429*10^6/(8760*AA426)),0)*'Assumptions (NG)'!Z26+if(AA427&gt;0,AA427*8760*(AA430*10^6/(8760*AA427)),0)*'Assumptions (NG)'!Z29)/10^9</f>
        <v>1.435337174</v>
      </c>
      <c r="AB432" s="160">
        <f>(AB426*'Assumptions (NG)'!AA25+AB427*'Assumptions (NG)'!AA28+if(AB426&gt;0,AB426*8760*(AB429*10^6/(8760*AB426)),0)*'Assumptions (NG)'!AA26+if(AB427&gt;0,AB427*8760*(AB430*10^6/(8760*AB427)),0)*'Assumptions (NG)'!AA29)/10^9</f>
        <v>1.425414224</v>
      </c>
      <c r="AC432" s="160">
        <f>(AC426*'Assumptions (NG)'!AB25+AC427*'Assumptions (NG)'!AB28+if(AC426&gt;0,AC426*8760*(AC429*10^6/(8760*AC426)),0)*'Assumptions (NG)'!AB26+if(AC427&gt;0,AC427*8760*(AC430*10^6/(8760*AC427)),0)*'Assumptions (NG)'!AB29)/10^9</f>
        <v>1.414711794</v>
      </c>
      <c r="AD432" s="160">
        <f>(AD426*'Assumptions (NG)'!AC25+AD427*'Assumptions (NG)'!AC28+if(AD426&gt;0,AD426*8760*(AD429*10^6/(8760*AD426)),0)*'Assumptions (NG)'!AC26+if(AD427&gt;0,AD427*8760*(AD430*10^6/(8760*AD427)),0)*'Assumptions (NG)'!AC29)/10^9</f>
        <v>1.403205771</v>
      </c>
      <c r="AE432" s="160">
        <f>(AE426*'Assumptions (NG)'!AD25+AE427*'Assumptions (NG)'!AD28+if(AE426&gt;0,AE426*8760*(AE429*10^6/(8760*AE426)),0)*'Assumptions (NG)'!AD26+if(AE427&gt;0,AE427*8760*(AE430*10^6/(8760*AE427)),0)*'Assumptions (NG)'!AD29)/10^9</f>
        <v>1.390871436</v>
      </c>
      <c r="AF432" s="160">
        <f>(AF426*'Assumptions (NG)'!AE25+AF427*'Assumptions (NG)'!AE28+if(AF426&gt;0,AF426*8760*(AF429*10^6/(8760*AF426)),0)*'Assumptions (NG)'!AE26+if(AF427&gt;0,AF427*8760*(AF430*10^6/(8760*AF427)),0)*'Assumptions (NG)'!AE29)/10^9</f>
        <v>1.377683456</v>
      </c>
      <c r="AG432" s="160">
        <f>(AG426*'Assumptions (NG)'!AF25+AG427*'Assumptions (NG)'!AF28+if(AG426&gt;0,AG426*8760*(AG429*10^6/(8760*AG426)),0)*'Assumptions (NG)'!AF26+if(AG427&gt;0,AG427*8760*(AG430*10^6/(8760*AG427)),0)*'Assumptions (NG)'!AF29)/10^9</f>
        <v>1.363615864</v>
      </c>
      <c r="AH432" s="160">
        <f>(AH426*'Assumptions (NG)'!AG25+AH427*'Assumptions (NG)'!AG28+if(AH426&gt;0,AH426*8760*(AH429*10^6/(8760*AH426)),0)*'Assumptions (NG)'!AG26+if(AH427&gt;0,AH427*8760*(AH430*10^6/(8760*AH427)),0)*'Assumptions (NG)'!AG29)/10^9</f>
        <v>1.348642051</v>
      </c>
      <c r="AI432" s="160">
        <f>(AI426*'Assumptions (NG)'!AH25+AI427*'Assumptions (NG)'!AH28+if(AI426&gt;0,AI426*8760*(AI429*10^6/(8760*AI426)),0)*'Assumptions (NG)'!AH26+if(AI427&gt;0,AI427*8760*(AI430*10^6/(8760*AI427)),0)*'Assumptions (NG)'!AH29)/10^9</f>
        <v>1.332734747</v>
      </c>
      <c r="AJ432" s="160">
        <f>(AJ426*'Assumptions (NG)'!AI25+AJ427*'Assumptions (NG)'!AI28+if(AJ426&gt;0,AJ426*8760*(AJ429*10^6/(8760*AJ426)),0)*'Assumptions (NG)'!AI26+if(AJ427&gt;0,AJ427*8760*(AJ430*10^6/(8760*AJ427)),0)*'Assumptions (NG)'!AI29)/10^9</f>
        <v>1.315866007</v>
      </c>
      <c r="AK432" s="160">
        <f>(AK426*'Assumptions (NG)'!AJ25+AK427*'Assumptions (NG)'!AJ28+if(AK426&gt;0,AK426*8760*(AK429*10^6/(8760*AK426)),0)*'Assumptions (NG)'!AJ26+if(AK427&gt;0,AK427*8760*(AK430*10^6/(8760*AK427)),0)*'Assumptions (NG)'!AJ29)/10^9</f>
        <v>1.298007199</v>
      </c>
      <c r="AL432" s="160">
        <f>(AL426*'Assumptions (NG)'!AK25+AL427*'Assumptions (NG)'!AK28+if(AL426&gt;0,AL426*8760*(AL429*10^6/(8760*AL426)),0)*'Assumptions (NG)'!AK26+if(AL427&gt;0,AL427*8760*(AL430*10^6/(8760*AL427)),0)*'Assumptions (NG)'!AK29)/10^9</f>
        <v>1.279128982</v>
      </c>
      <c r="AM432" s="160">
        <f>(AM426*'Assumptions (NG)'!AL25+AM427*'Assumptions (NG)'!AL28+if(AM426&gt;0,AM426*8760*(AM429*10^6/(8760*AM426)),0)*'Assumptions (NG)'!AL26+if(AM427&gt;0,AM427*8760*(AM430*10^6/(8760*AM427)),0)*'Assumptions (NG)'!AL29)/10^9</f>
        <v>1.259201296</v>
      </c>
      <c r="AN432" s="160">
        <f>(AN426*'Assumptions (NG)'!AM25+AN427*'Assumptions (NG)'!AM28+if(AN426&gt;0,AN426*8760*(AN429*10^6/(8760*AN426)),0)*'Assumptions (NG)'!AM26+if(AN427&gt;0,AN427*8760*(AN430*10^6/(8760*AN427)),0)*'Assumptions (NG)'!AM29)/10^9</f>
        <v>1.238193344</v>
      </c>
      <c r="AO432" s="160">
        <f>(AO426*'Assumptions (NG)'!AN25+AO427*'Assumptions (NG)'!AN28+if(AO426&gt;0,AO426*8760*(AO429*10^6/(8760*AO426)),0)*'Assumptions (NG)'!AN26+if(AO427&gt;0,AO427*8760*(AO430*10^6/(8760*AO427)),0)*'Assumptions (NG)'!AN29)/10^9</f>
        <v>1.216073574</v>
      </c>
      <c r="AP432" s="160">
        <f>(AP426*'Assumptions (NG)'!AO25+AP427*'Assumptions (NG)'!AO28+if(AP426&gt;0,AP426*8760*(AP429*10^6/(8760*AP426)),0)*'Assumptions (NG)'!AO26+if(AP427&gt;0,AP427*8760*(AP430*10^6/(8760*AP427)),0)*'Assumptions (NG)'!AO29)/10^9</f>
        <v>1.192809663</v>
      </c>
      <c r="AQ432" s="160">
        <f>(AQ426*'Assumptions (NG)'!AP25+AQ427*'Assumptions (NG)'!AP28+if(AQ426&gt;0,AQ426*8760*(AQ429*10^6/(8760*AQ426)),0)*'Assumptions (NG)'!AP26+if(AQ427&gt;0,AQ427*8760*(AQ430*10^6/(8760*AQ427)),0)*'Assumptions (NG)'!AP29)/10^9</f>
        <v>1.168368502</v>
      </c>
      <c r="AR432" s="160">
        <f>(AR426*'Assumptions (NG)'!AQ25+AR427*'Assumptions (NG)'!AQ28+if(AR426&gt;0,AR426*8760*(AR429*10^6/(8760*AR426)),0)*'Assumptions (NG)'!AQ26+if(AR427&gt;0,AR427*8760*(AR430*10^6/(8760*AR427)),0)*'Assumptions (NG)'!AQ29)/10^9</f>
        <v>1.142716175</v>
      </c>
      <c r="AS432" s="160">
        <f>(AS426*'Assumptions (NG)'!AR25+AS427*'Assumptions (NG)'!AR28+if(AS426&gt;0,AS426*8760*(AS429*10^6/(8760*AS426)),0)*'Assumptions (NG)'!AR26+if(AS427&gt;0,AS427*8760*(AS430*10^6/(8760*AS427)),0)*'Assumptions (NG)'!AR29)/10^9</f>
        <v>1.115817941</v>
      </c>
      <c r="AT432" s="160">
        <f>(AT426*'Assumptions (NG)'!AS25+AT427*'Assumptions (NG)'!AS28+if(AT426&gt;0,AT426*8760*(AT429*10^6/(8760*AT426)),0)*'Assumptions (NG)'!AS26+if(AT427&gt;0,AT427*8760*(AT430*10^6/(8760*AT427)),0)*'Assumptions (NG)'!AS29)/10^9</f>
        <v>1.087638219</v>
      </c>
      <c r="AU432" s="160">
        <f>(AU426*'Assumptions (NG)'!AT25+AU427*'Assumptions (NG)'!AT28+if(AU426&gt;0,AU426*8760*(AU429*10^6/(8760*AU426)),0)*'Assumptions (NG)'!AT26+if(AU427&gt;0,AU427*8760*(AU430*10^6/(8760*AU427)),0)*'Assumptions (NG)'!AT29)/10^9</f>
        <v>1.058140566</v>
      </c>
      <c r="AV432" s="160">
        <f>(AV426*'Assumptions (NG)'!AU25+AV427*'Assumptions (NG)'!AU28+if(AV426&gt;0,AV426*8760*(AV429*10^6/(8760*AV426)),0)*'Assumptions (NG)'!AU26+if(AV427&gt;0,AV427*8760*(AV430*10^6/(8760*AV427)),0)*'Assumptions (NG)'!AU29)/10^9</f>
        <v>1.027287659</v>
      </c>
      <c r="AW432" s="160">
        <f>(AW426*'Assumptions (NG)'!AV25+AW427*'Assumptions (NG)'!AV28+if(AW426&gt;0,AW426*8760*(AW429*10^6/(8760*AW426)),0)*'Assumptions (NG)'!AV26+if(AW427&gt;0,AW427*8760*(AW430*10^6/(8760*AW427)),0)*'Assumptions (NG)'!AV29)/10^9</f>
        <v>0.9950412768</v>
      </c>
      <c r="AX432" s="160">
        <f>(AX426*'Assumptions (NG)'!AW25+AX427*'Assumptions (NG)'!AW28+if(AX426&gt;0,AX426*8760*(AX429*10^6/(8760*AX426)),0)*'Assumptions (NG)'!AW26+if(AX427&gt;0,AX427*8760*(AX430*10^6/(8760*AX427)),0)*'Assumptions (NG)'!AW29)/10^9</f>
        <v>0.9613622761</v>
      </c>
      <c r="AY432" s="160">
        <f>(AY426*'Assumptions (NG)'!AX25+AY427*'Assumptions (NG)'!AX28+if(AY426&gt;0,AY426*8760*(AY429*10^6/(8760*AY426)),0)*'Assumptions (NG)'!AX26+if(AY427&gt;0,AY427*8760*(AY430*10^6/(8760*AY427)),0)*'Assumptions (NG)'!AX29)/10^9</f>
        <v>0.9262105752</v>
      </c>
      <c r="AZ432" s="160">
        <f>(AZ426*'Assumptions (NG)'!AY25+AZ427*'Assumptions (NG)'!AY28+if(AZ426&gt;0,AZ426*8760*(AZ429*10^6/(8760*AZ426)),0)*'Assumptions (NG)'!AY26+if(AZ427&gt;0,AZ427*8760*(AZ430*10^6/(8760*AZ427)),0)*'Assumptions (NG)'!AY29)/10^9</f>
        <v>0.8895451309</v>
      </c>
      <c r="BA432" s="160">
        <f>(BA426*'Assumptions (NG)'!AZ25+BA427*'Assumptions (NG)'!AZ28+if(BA426&gt;0,BA426*8760*(BA429*10^6/(8760*BA426)),0)*'Assumptions (NG)'!AZ26+if(BA427&gt;0,BA427*8760*(BA430*10^6/(8760*BA427)),0)*'Assumptions (NG)'!AZ29)/10^9</f>
        <v>0.851323918</v>
      </c>
    </row>
    <row r="433" ht="15.75" customHeight="1">
      <c r="A433" s="207" t="s">
        <v>389</v>
      </c>
      <c r="B433" s="150" t="s">
        <v>390</v>
      </c>
      <c r="C433" s="210">
        <f t="shared" ref="C433:AZ433" si="25">1000*C434/C428</f>
        <v>8.418210873</v>
      </c>
      <c r="D433" s="210">
        <f t="shared" si="25"/>
        <v>7.9825</v>
      </c>
      <c r="E433" s="210">
        <f t="shared" si="25"/>
        <v>7.9825</v>
      </c>
      <c r="F433" s="210">
        <f t="shared" si="25"/>
        <v>7.9825</v>
      </c>
      <c r="G433" s="210">
        <f t="shared" si="25"/>
        <v>7.9825</v>
      </c>
      <c r="H433" s="210">
        <f t="shared" si="25"/>
        <v>7.9825</v>
      </c>
      <c r="I433" s="210">
        <f t="shared" si="25"/>
        <v>7.9825</v>
      </c>
      <c r="J433" s="210">
        <f t="shared" si="25"/>
        <v>7.9825</v>
      </c>
      <c r="K433" s="210">
        <f t="shared" si="25"/>
        <v>8.0354</v>
      </c>
      <c r="L433" s="210">
        <f t="shared" si="25"/>
        <v>8.0005</v>
      </c>
      <c r="M433" s="210">
        <f t="shared" si="25"/>
        <v>8.0161</v>
      </c>
      <c r="N433" s="210">
        <f t="shared" si="25"/>
        <v>7.9996</v>
      </c>
      <c r="O433" s="210">
        <f t="shared" si="25"/>
        <v>8.24840572</v>
      </c>
      <c r="P433" s="210">
        <f t="shared" si="25"/>
        <v>8.181292038</v>
      </c>
      <c r="Q433" s="210">
        <f t="shared" si="25"/>
        <v>8.124965064</v>
      </c>
      <c r="R433" s="210">
        <f t="shared" si="25"/>
        <v>8.115405525</v>
      </c>
      <c r="S433" s="210">
        <f t="shared" si="25"/>
        <v>8.305862711</v>
      </c>
      <c r="T433" s="210">
        <f t="shared" si="25"/>
        <v>8.216562633</v>
      </c>
      <c r="U433" s="210">
        <f t="shared" si="25"/>
        <v>7.84755</v>
      </c>
      <c r="V433" s="210">
        <f t="shared" si="25"/>
        <v>7.6906</v>
      </c>
      <c r="W433" s="210">
        <f t="shared" si="25"/>
        <v>7.53365</v>
      </c>
      <c r="X433" s="210">
        <f t="shared" si="25"/>
        <v>7.371296263</v>
      </c>
      <c r="Y433" s="210">
        <f t="shared" si="25"/>
        <v>7.209180061</v>
      </c>
      <c r="Z433" s="210">
        <f t="shared" si="25"/>
        <v>7.047313232</v>
      </c>
      <c r="AA433" s="210">
        <f t="shared" si="25"/>
        <v>6.88570841</v>
      </c>
      <c r="AB433" s="210">
        <f t="shared" si="25"/>
        <v>6.724379102</v>
      </c>
      <c r="AC433" s="210">
        <f t="shared" si="25"/>
        <v>6.563339756</v>
      </c>
      <c r="AD433" s="210">
        <f t="shared" si="25"/>
        <v>6.40260585</v>
      </c>
      <c r="AE433" s="210">
        <f t="shared" si="25"/>
        <v>6.397307474</v>
      </c>
      <c r="AF433" s="210">
        <f t="shared" si="25"/>
        <v>6.391813599</v>
      </c>
      <c r="AG433" s="210">
        <f t="shared" si="25"/>
        <v>6.386113202</v>
      </c>
      <c r="AH433" s="210">
        <f t="shared" si="25"/>
        <v>6.380194415</v>
      </c>
      <c r="AI433" s="210">
        <f t="shared" si="25"/>
        <v>6.374044443</v>
      </c>
      <c r="AJ433" s="210">
        <f t="shared" si="25"/>
        <v>6.36764947</v>
      </c>
      <c r="AK433" s="210">
        <f t="shared" si="25"/>
        <v>6.360994558</v>
      </c>
      <c r="AL433" s="210">
        <f t="shared" si="25"/>
        <v>6.354063531</v>
      </c>
      <c r="AM433" s="210">
        <f t="shared" si="25"/>
        <v>6.34683884</v>
      </c>
      <c r="AN433" s="210">
        <f t="shared" si="25"/>
        <v>6.339301417</v>
      </c>
      <c r="AO433" s="210">
        <f t="shared" si="25"/>
        <v>6.331430508</v>
      </c>
      <c r="AP433" s="210">
        <f t="shared" si="25"/>
        <v>6.323203479</v>
      </c>
      <c r="AQ433" s="210">
        <f t="shared" si="25"/>
        <v>6.314595602</v>
      </c>
      <c r="AR433" s="210">
        <f t="shared" si="25"/>
        <v>6.305579806</v>
      </c>
      <c r="AS433" s="210">
        <f t="shared" si="25"/>
        <v>6.296126389</v>
      </c>
      <c r="AT433" s="210">
        <f t="shared" si="25"/>
        <v>6.286202698</v>
      </c>
      <c r="AU433" s="210">
        <f t="shared" si="25"/>
        <v>6.275772744</v>
      </c>
      <c r="AV433" s="210">
        <f t="shared" si="25"/>
        <v>6.264796773</v>
      </c>
      <c r="AW433" s="210">
        <f t="shared" si="25"/>
        <v>6.253230757</v>
      </c>
      <c r="AX433" s="210">
        <f t="shared" si="25"/>
        <v>6.2410258</v>
      </c>
      <c r="AY433" s="210">
        <f t="shared" si="25"/>
        <v>6.228127454</v>
      </c>
      <c r="AZ433" s="210">
        <f t="shared" si="25"/>
        <v>6.214474902</v>
      </c>
      <c r="BA433" s="210">
        <f>if(BA428&gt;0,1000*BA434/BA428,0)</f>
        <v>6.2</v>
      </c>
    </row>
    <row r="434" ht="15.75" customHeight="1">
      <c r="A434" s="207" t="s">
        <v>391</v>
      </c>
      <c r="B434" s="150" t="s">
        <v>392</v>
      </c>
      <c r="C434" s="211">
        <f>(C429*10^6*'Assumptions (NG)'!B32+C430*10^6*'Assumptions (NG)'!B33)/10^9</f>
        <v>0.2439687586</v>
      </c>
      <c r="D434" s="211">
        <f>(D429*10^6*'Assumptions (NG)'!C32+D430*10^6*'Assumptions (NG)'!C33)/10^9</f>
        <v>0.2323512174</v>
      </c>
      <c r="E434" s="211">
        <f>(E429*10^6*'Assumptions (NG)'!D32+E430*10^6*'Assumptions (NG)'!D33)/10^9</f>
        <v>0.2970339338</v>
      </c>
      <c r="F434" s="211">
        <f>(F429*10^6*'Assumptions (NG)'!E32+F430*10^6*'Assumptions (NG)'!E33)/10^9</f>
        <v>0.2401808685</v>
      </c>
      <c r="G434" s="211">
        <f>(G429*10^6*'Assumptions (NG)'!F32+G430*10^6*'Assumptions (NG)'!F33)/10^9</f>
        <v>0.2980786515</v>
      </c>
      <c r="H434" s="211">
        <f>(H429*10^6*'Assumptions (NG)'!G32+H430*10^6*'Assumptions (NG)'!G33)/10^9</f>
        <v>0.339920873</v>
      </c>
      <c r="I434" s="211">
        <f>(I429*10^6*'Assumptions (NG)'!H32+I430*10^6*'Assumptions (NG)'!H33)/10^9</f>
        <v>0.3455150329</v>
      </c>
      <c r="J434" s="211">
        <f>(J429*10^6*'Assumptions (NG)'!I32+J430*10^6*'Assumptions (NG)'!I33)/10^9</f>
        <v>0.4722184456</v>
      </c>
      <c r="K434" s="211">
        <f>(K429*10^6*'Assumptions (NG)'!J32+K430*10^6*'Assumptions (NG)'!J33)/10^9</f>
        <v>0.4473796857</v>
      </c>
      <c r="L434" s="211">
        <f>(L429*10^6*'Assumptions (NG)'!K32+L430*10^6*'Assumptions (NG)'!K33)/10^9</f>
        <v>0.5666265799</v>
      </c>
      <c r="M434" s="211">
        <f>(M429*10^6*'Assumptions (NG)'!L32+M430*10^6*'Assumptions (NG)'!L33)/10^9</f>
        <v>0.7253696184</v>
      </c>
      <c r="N434" s="211">
        <f>(N429*10^6*'Assumptions (NG)'!M32+N430*10^6*'Assumptions (NG)'!M33)/10^9</f>
        <v>0.8525444746</v>
      </c>
      <c r="O434" s="211">
        <f>(O429*10^6*'Assumptions (NG)'!N32+O430*10^6*'Assumptions (NG)'!N33)/10^9</f>
        <v>1.188296697</v>
      </c>
      <c r="P434" s="211">
        <f>(P429*10^6*'Assumptions (NG)'!O32+P430*10^6*'Assumptions (NG)'!O33)/10^9</f>
        <v>1.079376872</v>
      </c>
      <c r="Q434" s="211">
        <f>(Q429*10^6*'Assumptions (NG)'!P32+Q430*10^6*'Assumptions (NG)'!P33)/10^9</f>
        <v>1.14540434</v>
      </c>
      <c r="R434" s="211">
        <f>(R429*10^6*'Assumptions (NG)'!Q32+R430*10^6*'Assumptions (NG)'!Q33)/10^9</f>
        <v>1.430483582</v>
      </c>
      <c r="S434" s="211">
        <f>(S429*10^6*'Assumptions (NG)'!R32+S430*10^6*'Assumptions (NG)'!R33)/10^9</f>
        <v>1.697630769</v>
      </c>
      <c r="T434" s="211">
        <f>(T429*10^6*'Assumptions (NG)'!S32+T430*10^6*'Assumptions (NG)'!S33)/10^9</f>
        <v>1.716406903</v>
      </c>
      <c r="U434" s="211">
        <f>(U429*10^6*'Assumptions (NG)'!T32+U430*10^6*'Assumptions (NG)'!T33)/10^9</f>
        <v>1.922156461</v>
      </c>
      <c r="V434" s="211">
        <f>(V429*10^6*'Assumptions (NG)'!U32+V430*10^6*'Assumptions (NG)'!U33)/10^9</f>
        <v>1.883713577</v>
      </c>
      <c r="W434" s="211">
        <f>(W429*10^6*'Assumptions (NG)'!V32+W430*10^6*'Assumptions (NG)'!V33)/10^9</f>
        <v>1.845270692</v>
      </c>
      <c r="X434" s="211">
        <f>(X429*10^6*'Assumptions (NG)'!W32+X430*10^6*'Assumptions (NG)'!W33)/10^9</f>
        <v>1.776937831</v>
      </c>
      <c r="Y434" s="211">
        <f>(Y429*10^6*'Assumptions (NG)'!X32+Y430*10^6*'Assumptions (NG)'!X33)/10^9</f>
        <v>1.709919666</v>
      </c>
      <c r="Z434" s="211">
        <f>(Z429*10^6*'Assumptions (NG)'!Y32+Z430*10^6*'Assumptions (NG)'!Y33)/10^9</f>
        <v>1.644216199</v>
      </c>
      <c r="AA434" s="211">
        <f>(AA429*10^6*'Assumptions (NG)'!Z32+AA430*10^6*'Assumptions (NG)'!Z33)/10^9</f>
        <v>1.57982743</v>
      </c>
      <c r="AB434" s="211">
        <f>(AB429*10^6*'Assumptions (NG)'!AA32+AB430*10^6*'Assumptions (NG)'!AA33)/10^9</f>
        <v>1.516753358</v>
      </c>
      <c r="AC434" s="211">
        <f>(AC429*10^6*'Assumptions (NG)'!AB32+AC430*10^6*'Assumptions (NG)'!AB33)/10^9</f>
        <v>1.454993983</v>
      </c>
      <c r="AD434" s="211">
        <f>(AD429*10^6*'Assumptions (NG)'!AC32+AD430*10^6*'Assumptions (NG)'!AC33)/10^9</f>
        <v>1.394549306</v>
      </c>
      <c r="AE434" s="211">
        <f>(AE429*10^6*'Assumptions (NG)'!AD32+AE430*10^6*'Assumptions (NG)'!AD33)/10^9</f>
        <v>1.368603421</v>
      </c>
      <c r="AF434" s="211">
        <f>(AF429*10^6*'Assumptions (NG)'!AE32+AF430*10^6*'Assumptions (NG)'!AE33)/10^9</f>
        <v>1.342657536</v>
      </c>
      <c r="AG434" s="211">
        <f>(AG429*10^6*'Assumptions (NG)'!AF32+AG430*10^6*'Assumptions (NG)'!AF33)/10^9</f>
        <v>1.316711651</v>
      </c>
      <c r="AH434" s="211">
        <f>(AH429*10^6*'Assumptions (NG)'!AG32+AH430*10^6*'Assumptions (NG)'!AG33)/10^9</f>
        <v>1.290765766</v>
      </c>
      <c r="AI434" s="211">
        <f>(AI429*10^6*'Assumptions (NG)'!AH32+AI430*10^6*'Assumptions (NG)'!AH33)/10^9</f>
        <v>1.264819881</v>
      </c>
      <c r="AJ434" s="211">
        <f>(AJ429*10^6*'Assumptions (NG)'!AI32+AJ430*10^6*'Assumptions (NG)'!AI33)/10^9</f>
        <v>1.238873996</v>
      </c>
      <c r="AK434" s="211">
        <f>(AK429*10^6*'Assumptions (NG)'!AJ32+AK430*10^6*'Assumptions (NG)'!AJ33)/10^9</f>
        <v>1.21292811</v>
      </c>
      <c r="AL434" s="211">
        <f>(AL429*10^6*'Assumptions (NG)'!AK32+AL430*10^6*'Assumptions (NG)'!AK33)/10^9</f>
        <v>1.186982225</v>
      </c>
      <c r="AM434" s="211">
        <f>(AM429*10^6*'Assumptions (NG)'!AL32+AM430*10^6*'Assumptions (NG)'!AL33)/10^9</f>
        <v>1.16103634</v>
      </c>
      <c r="AN434" s="211">
        <f>(AN429*10^6*'Assumptions (NG)'!AM32+AN430*10^6*'Assumptions (NG)'!AM33)/10^9</f>
        <v>1.135090455</v>
      </c>
      <c r="AO434" s="211">
        <f>(AO429*10^6*'Assumptions (NG)'!AN32+AO430*10^6*'Assumptions (NG)'!AN33)/10^9</f>
        <v>1.10914457</v>
      </c>
      <c r="AP434" s="211">
        <f>(AP429*10^6*'Assumptions (NG)'!AO32+AP430*10^6*'Assumptions (NG)'!AO33)/10^9</f>
        <v>1.083198685</v>
      </c>
      <c r="AQ434" s="211">
        <f>(AQ429*10^6*'Assumptions (NG)'!AP32+AQ430*10^6*'Assumptions (NG)'!AP33)/10^9</f>
        <v>1.0572528</v>
      </c>
      <c r="AR434" s="211">
        <f>(AR429*10^6*'Assumptions (NG)'!AQ32+AR430*10^6*'Assumptions (NG)'!AQ33)/10^9</f>
        <v>1.031306914</v>
      </c>
      <c r="AS434" s="211">
        <f>(AS429*10^6*'Assumptions (NG)'!AR32+AS430*10^6*'Assumptions (NG)'!AR33)/10^9</f>
        <v>1.005361029</v>
      </c>
      <c r="AT434" s="211">
        <f>(AT429*10^6*'Assumptions (NG)'!AS32+AT430*10^6*'Assumptions (NG)'!AS33)/10^9</f>
        <v>0.9794151441</v>
      </c>
      <c r="AU434" s="211">
        <f>(AU429*10^6*'Assumptions (NG)'!AT32+AU430*10^6*'Assumptions (NG)'!AT33)/10^9</f>
        <v>0.953469259</v>
      </c>
      <c r="AV434" s="211">
        <f>(AV429*10^6*'Assumptions (NG)'!AU32+AV430*10^6*'Assumptions (NG)'!AU33)/10^9</f>
        <v>0.9275233738</v>
      </c>
      <c r="AW434" s="211">
        <f>(AW429*10^6*'Assumptions (NG)'!AV32+AW430*10^6*'Assumptions (NG)'!AV33)/10^9</f>
        <v>0.9015774887</v>
      </c>
      <c r="AX434" s="211">
        <f>(AX429*10^6*'Assumptions (NG)'!AW32+AX430*10^6*'Assumptions (NG)'!AW33)/10^9</f>
        <v>0.8756316036</v>
      </c>
      <c r="AY434" s="211">
        <f>(AY429*10^6*'Assumptions (NG)'!AX32+AY430*10^6*'Assumptions (NG)'!AX33)/10^9</f>
        <v>0.8496857184</v>
      </c>
      <c r="AZ434" s="211">
        <f>(AZ429*10^6*'Assumptions (NG)'!AY32+AZ430*10^6*'Assumptions (NG)'!AY33)/10^9</f>
        <v>0.8237398333</v>
      </c>
      <c r="BA434" s="211">
        <f>(BA429*10^6*'Assumptions (NG)'!AZ32+BA430*10^6*'Assumptions (NG)'!AZ33)/10^9</f>
        <v>0.7977939481</v>
      </c>
    </row>
    <row r="435" ht="15.75" customHeight="1">
      <c r="A435" s="209" t="s">
        <v>34</v>
      </c>
      <c r="B435" s="159" t="s">
        <v>351</v>
      </c>
      <c r="C435" s="212">
        <f>C434*'Assumptions (NG)'!B58</f>
        <v>1.068583163</v>
      </c>
      <c r="D435" s="212">
        <f>D434*'Assumptions (NG)'!C58</f>
        <v>1.071139112</v>
      </c>
      <c r="E435" s="212">
        <f>E434*'Assumptions (NG)'!D58</f>
        <v>1.093084876</v>
      </c>
      <c r="F435" s="212">
        <f>F434*'Assumptions (NG)'!E58</f>
        <v>1.337807438</v>
      </c>
      <c r="G435" s="212">
        <f>G434*'Assumptions (NG)'!F58</f>
        <v>1.82126056</v>
      </c>
      <c r="H435" s="212">
        <f>H434*'Assumptions (NG)'!G58</f>
        <v>2.879129794</v>
      </c>
      <c r="I435" s="212">
        <f>I434*'Assumptions (NG)'!H58</f>
        <v>2.456611884</v>
      </c>
      <c r="J435" s="212">
        <f>J434*'Assumptions (NG)'!I58</f>
        <v>3.451916837</v>
      </c>
      <c r="K435" s="212">
        <f>K434*'Assumptions (NG)'!J58</f>
        <v>4.14273589</v>
      </c>
      <c r="L435" s="212">
        <f>L434*'Assumptions (NG)'!K58</f>
        <v>2.793469039</v>
      </c>
      <c r="M435" s="212">
        <f>M434*'Assumptions (NG)'!L58</f>
        <v>3.822697889</v>
      </c>
      <c r="N435" s="212">
        <f>N434*'Assumptions (NG)'!M58</f>
        <v>4.168942481</v>
      </c>
      <c r="O435" s="212">
        <f>O434*'Assumptions (NG)'!N58</f>
        <v>4.206570307</v>
      </c>
      <c r="P435" s="212">
        <f>P434*'Assumptions (NG)'!O58</f>
        <v>4.846402155</v>
      </c>
      <c r="Q435" s="212">
        <f>Q434*'Assumptions (NG)'!P58</f>
        <v>5.944648524</v>
      </c>
      <c r="R435" s="212">
        <f>R434*'Assumptions (NG)'!Q58</f>
        <v>4.835034508</v>
      </c>
      <c r="S435" s="212">
        <f>S434*'Assumptions (NG)'!R58</f>
        <v>5.075916001</v>
      </c>
      <c r="T435" s="212">
        <f>T434*'Assumptions (NG)'!S58</f>
        <v>6.0417523</v>
      </c>
      <c r="U435" s="212">
        <f>U434*'Assumptions (NG)'!T58</f>
        <v>7.054314211</v>
      </c>
      <c r="V435" s="212">
        <f>V434*'Assumptions (NG)'!U58</f>
        <v>6.38485847</v>
      </c>
      <c r="W435" s="212">
        <f>W434*'Assumptions (NG)'!V58</f>
        <v>6.496341902</v>
      </c>
      <c r="X435" s="212">
        <f>X434*'Assumptions (NG)'!W58</f>
        <v>6.155998543</v>
      </c>
      <c r="Y435" s="212">
        <f>Y425*8760*('Assumptions (NG)'!X17*'Assumptions (NG)'!X20*'Assumptions (NG)'!X35+'Assumptions (NG)'!X18*'Assumptions (NG)'!X22*'Assumptions (NG)'!X36)/10^9</f>
        <v>6.406775652</v>
      </c>
      <c r="Z435" s="212">
        <f>Z425*8760*('Assumptions (NG)'!Y17*'Assumptions (NG)'!Y20*'Assumptions (NG)'!Y35+'Assumptions (NG)'!Y18*'Assumptions (NG)'!Y22*'Assumptions (NG)'!Y36)/10^9</f>
        <v>6.514605537</v>
      </c>
      <c r="AA435" s="212">
        <f>AA425*8760*('Assumptions (NG)'!Z17*'Assumptions (NG)'!Z20*'Assumptions (NG)'!Z35+'Assumptions (NG)'!Z18*'Assumptions (NG)'!Z22*'Assumptions (NG)'!Z36)/10^9</f>
        <v>6.702587454</v>
      </c>
      <c r="AB435" s="212">
        <f>AB425*8760*('Assumptions (NG)'!AA17*'Assumptions (NG)'!AA20*'Assumptions (NG)'!AA35+'Assumptions (NG)'!AA18*'Assumptions (NG)'!AA22*'Assumptions (NG)'!AA36)/10^9</f>
        <v>6.868904082</v>
      </c>
      <c r="AC435" s="212">
        <f>AC425*8760*('Assumptions (NG)'!AB17*'Assumptions (NG)'!AB20*'Assumptions (NG)'!AB35+'Assumptions (NG)'!AB18*'Assumptions (NG)'!AB22*'Assumptions (NG)'!AB36)/10^9</f>
        <v>6.74957282</v>
      </c>
      <c r="AD435" s="212">
        <f>AD425*8760*('Assumptions (NG)'!AC17*'Assumptions (NG)'!AC20*'Assumptions (NG)'!AC35+'Assumptions (NG)'!AC18*'Assumptions (NG)'!AC22*'Assumptions (NG)'!AC36)/10^9</f>
        <v>6.530058378</v>
      </c>
      <c r="AE435" s="212">
        <f>AE425*8760*('Assumptions (NG)'!AD17*'Assumptions (NG)'!AD20*'Assumptions (NG)'!AD35+'Assumptions (NG)'!AD18*'Assumptions (NG)'!AD22*'Assumptions (NG)'!AD36)/10^9</f>
        <v>6.575269742</v>
      </c>
      <c r="AF435" s="212">
        <f>AF425*8760*('Assumptions (NG)'!AE17*'Assumptions (NG)'!AE20*'Assumptions (NG)'!AE35+'Assumptions (NG)'!AE18*'Assumptions (NG)'!AE22*'Assumptions (NG)'!AE36)/10^9</f>
        <v>6.483916321</v>
      </c>
      <c r="AG435" s="212">
        <f>AG425*8760*('Assumptions (NG)'!AF17*'Assumptions (NG)'!AF20*'Assumptions (NG)'!AF35+'Assumptions (NG)'!AF18*'Assumptions (NG)'!AF22*'Assumptions (NG)'!AF36)/10^9</f>
        <v>6.456443862</v>
      </c>
      <c r="AH435" s="212">
        <f>AH425*8760*('Assumptions (NG)'!AG17*'Assumptions (NG)'!AG20*'Assumptions (NG)'!AG35+'Assumptions (NG)'!AG18*'Assumptions (NG)'!AG22*'Assumptions (NG)'!AG36)/10^9</f>
        <v>6.35125079</v>
      </c>
      <c r="AI435" s="212">
        <f>AI425*8760*('Assumptions (NG)'!AH17*'Assumptions (NG)'!AH20*'Assumptions (NG)'!AH35+'Assumptions (NG)'!AH18*'Assumptions (NG)'!AH22*'Assumptions (NG)'!AH36)/10^9</f>
        <v>6.482049089</v>
      </c>
      <c r="AJ435" s="212">
        <f>AJ425*8760*('Assumptions (NG)'!AI17*'Assumptions (NG)'!AI20*'Assumptions (NG)'!AI35+'Assumptions (NG)'!AI18*'Assumptions (NG)'!AI22*'Assumptions (NG)'!AI36)/10^9</f>
        <v>6.459915712</v>
      </c>
      <c r="AK435" s="212">
        <f>AK425*8760*('Assumptions (NG)'!AJ17*'Assumptions (NG)'!AJ20*'Assumptions (NG)'!AJ35+'Assumptions (NG)'!AJ18*'Assumptions (NG)'!AJ22*'Assumptions (NG)'!AJ36)/10^9</f>
        <v>6.409138481</v>
      </c>
      <c r="AL435" s="212">
        <f>AL425*8760*('Assumptions (NG)'!AK17*'Assumptions (NG)'!AK20*'Assumptions (NG)'!AK35+'Assumptions (NG)'!AK18*'Assumptions (NG)'!AK22*'Assumptions (NG)'!AK36)/10^9</f>
        <v>6.345255565</v>
      </c>
      <c r="AM435" s="212">
        <f>AM425*8760*('Assumptions (NG)'!AL17*'Assumptions (NG)'!AL20*'Assumptions (NG)'!AL35+'Assumptions (NG)'!AL18*'Assumptions (NG)'!AL22*'Assumptions (NG)'!AL36)/10^9</f>
        <v>6.324893032</v>
      </c>
      <c r="AN435" s="212">
        <f>AN425*8760*('Assumptions (NG)'!AM17*'Assumptions (NG)'!AM20*'Assumptions (NG)'!AM35+'Assumptions (NG)'!AM18*'Assumptions (NG)'!AM22*'Assumptions (NG)'!AM36)/10^9</f>
        <v>6.207081095</v>
      </c>
      <c r="AO435" s="212">
        <f>AO425*8760*('Assumptions (NG)'!AN17*'Assumptions (NG)'!AN20*'Assumptions (NG)'!AN35+'Assumptions (NG)'!AN18*'Assumptions (NG)'!AN22*'Assumptions (NG)'!AN36)/10^9</f>
        <v>6.067507051</v>
      </c>
      <c r="AP435" s="212">
        <f>AP425*8760*('Assumptions (NG)'!AO17*'Assumptions (NG)'!AO20*'Assumptions (NG)'!AO35+'Assumptions (NG)'!AO18*'Assumptions (NG)'!AO22*'Assumptions (NG)'!AO36)/10^9</f>
        <v>5.945724953</v>
      </c>
      <c r="AQ435" s="212">
        <f>AQ425*8760*('Assumptions (NG)'!AP17*'Assumptions (NG)'!AP20*'Assumptions (NG)'!AP35+'Assumptions (NG)'!AP18*'Assumptions (NG)'!AP22*'Assumptions (NG)'!AP36)/10^9</f>
        <v>5.880166882</v>
      </c>
      <c r="AR435" s="212">
        <f>AR425*8760*('Assumptions (NG)'!AQ17*'Assumptions (NG)'!AQ20*'Assumptions (NG)'!AQ35+'Assumptions (NG)'!AQ18*'Assumptions (NG)'!AQ22*'Assumptions (NG)'!AQ36)/10^9</f>
        <v>5.692263493</v>
      </c>
      <c r="AS435" s="212">
        <f>AS425*8760*('Assumptions (NG)'!AR17*'Assumptions (NG)'!AR20*'Assumptions (NG)'!AR35+'Assumptions (NG)'!AR18*'Assumptions (NG)'!AR22*'Assumptions (NG)'!AR36)/10^9</f>
        <v>5.572514422</v>
      </c>
      <c r="AT435" s="212">
        <f>AT425*8760*('Assumptions (NG)'!AS17*'Assumptions (NG)'!AS20*'Assumptions (NG)'!AS35+'Assumptions (NG)'!AS18*'Assumptions (NG)'!AS22*'Assumptions (NG)'!AS36)/10^9</f>
        <v>5.462759581</v>
      </c>
      <c r="AU435" s="212">
        <f>AU425*8760*('Assumptions (NG)'!AT17*'Assumptions (NG)'!AT20*'Assumptions (NG)'!AT35+'Assumptions (NG)'!AT18*'Assumptions (NG)'!AT22*'Assumptions (NG)'!AT36)/10^9</f>
        <v>5.370472225</v>
      </c>
      <c r="AV435" s="212">
        <f>AV425*8760*('Assumptions (NG)'!AU17*'Assumptions (NG)'!AU20*'Assumptions (NG)'!AU35+'Assumptions (NG)'!AU18*'Assumptions (NG)'!AU22*'Assumptions (NG)'!AU36)/10^9</f>
        <v>5.241953025</v>
      </c>
      <c r="AW435" s="212">
        <f>AW425*8760*('Assumptions (NG)'!AV17*'Assumptions (NG)'!AV20*'Assumptions (NG)'!AV35+'Assumptions (NG)'!AV18*'Assumptions (NG)'!AV22*'Assumptions (NG)'!AV36)/10^9</f>
        <v>5.079472035</v>
      </c>
      <c r="AX435" s="212">
        <f>AX425*8760*('Assumptions (NG)'!AW17*'Assumptions (NG)'!AW20*'Assumptions (NG)'!AW35+'Assumptions (NG)'!AW18*'Assumptions (NG)'!AW22*'Assumptions (NG)'!AW36)/10^9</f>
        <v>4.921560322</v>
      </c>
      <c r="AY435" s="212">
        <f>AY425*8760*('Assumptions (NG)'!AX17*'Assumptions (NG)'!AX20*'Assumptions (NG)'!AX35+'Assumptions (NG)'!AX18*'Assumptions (NG)'!AX22*'Assumptions (NG)'!AX36)/10^9</f>
        <v>4.809849557</v>
      </c>
      <c r="AZ435" s="212">
        <f>AZ425*8760*('Assumptions (NG)'!AY17*'Assumptions (NG)'!AY20*'Assumptions (NG)'!AY35+'Assumptions (NG)'!AY18*'Assumptions (NG)'!AY22*'Assumptions (NG)'!AY36)/10^9</f>
        <v>4.626928225</v>
      </c>
      <c r="BA435" s="212">
        <f>BA425*8760*('Assumptions (NG)'!AZ17*'Assumptions (NG)'!AZ20*'Assumptions (NG)'!AZ35+'Assumptions (NG)'!AZ18*'Assumptions (NG)'!AZ22*'Assumptions (NG)'!AZ36)/10^9</f>
        <v>4.419096359</v>
      </c>
    </row>
    <row r="436" ht="15.75" customHeight="1">
      <c r="A436" s="209" t="s">
        <v>36</v>
      </c>
      <c r="B436" s="159" t="s">
        <v>351</v>
      </c>
      <c r="C436" s="160">
        <f>C428*'Assumptions (NG)'!B53/10^3</f>
        <v>1.93989429</v>
      </c>
      <c r="D436" s="160">
        <f>D428*'Assumptions (NG)'!C53/10^3</f>
        <v>1.995693932</v>
      </c>
      <c r="E436" s="160">
        <f>E428*'Assumptions (NG)'!D53/10^3</f>
        <v>2.306598268</v>
      </c>
      <c r="F436" s="160">
        <f>F428*'Assumptions (NG)'!E53/10^3</f>
        <v>2.267159966</v>
      </c>
      <c r="G436" s="160">
        <f>G428*'Assumptions (NG)'!F53/10^3</f>
        <v>2.956241936</v>
      </c>
      <c r="H436" s="160">
        <f>H428*'Assumptions (NG)'!G53/10^3</f>
        <v>4.081728962</v>
      </c>
      <c r="I436" s="160">
        <f>I428*'Assumptions (NG)'!H53/10^3</f>
        <v>3.73271804</v>
      </c>
      <c r="J436" s="160">
        <f>J428*'Assumptions (NG)'!I53/10^3</f>
        <v>5.185186286</v>
      </c>
      <c r="K436" s="160">
        <f>K428*'Assumptions (NG)'!J53/10^3</f>
        <v>5.647682758</v>
      </c>
      <c r="L436" s="160">
        <f>L428*'Assumptions (NG)'!K53/10^3</f>
        <v>5.016109517</v>
      </c>
      <c r="M436" s="160">
        <f>M428*'Assumptions (NG)'!L53/10^3</f>
        <v>6.626416742</v>
      </c>
      <c r="N436" s="160">
        <f>N428*'Assumptions (NG)'!M53/10^3</f>
        <v>7.517931908</v>
      </c>
      <c r="O436" s="160">
        <f>O428*'Assumptions (NG)'!N53/10^3</f>
        <v>8.787575043</v>
      </c>
      <c r="P436" s="160">
        <f>P428*'Assumptions (NG)'!O53/10^3</f>
        <v>8.933704967</v>
      </c>
      <c r="Q436" s="160">
        <f>Q428*'Assumptions (NG)'!P53/10^3</f>
        <v>10.24359594</v>
      </c>
      <c r="R436" s="160">
        <f>R428*'Assumptions (NG)'!Q53/10^3</f>
        <v>10.55254579</v>
      </c>
      <c r="S436" s="160">
        <f>S428*'Assumptions (NG)'!R53/10^3</f>
        <v>13.09523251</v>
      </c>
      <c r="T436" s="160">
        <f>T428*'Assumptions (NG)'!S53/10^3</f>
        <v>13.06435459</v>
      </c>
      <c r="U436" s="160">
        <f>U428*'Assumptions (NG)'!T53/10^3</f>
        <v>15.72496445</v>
      </c>
      <c r="V436" s="160">
        <f>V428*'Assumptions (NG)'!U53/10^3</f>
        <v>15.94295851</v>
      </c>
      <c r="W436" s="160">
        <f>W428*'Assumptions (NG)'!V53/10^3</f>
        <v>16.6295859</v>
      </c>
      <c r="X436" s="160">
        <f>X428*'Assumptions (NG)'!W53/10^3</f>
        <v>16.49060999</v>
      </c>
      <c r="Y436" s="160">
        <f>Y428*'Assumptions (NG)'!X53/10^3</f>
        <v>16.37531303</v>
      </c>
      <c r="Z436" s="160">
        <f>Z428*'Assumptions (NG)'!Y53/10^3</f>
        <v>16.37048829</v>
      </c>
      <c r="AA436" s="160">
        <f>AA428*'Assumptions (NG)'!Z53/10^3</f>
        <v>16.40454806</v>
      </c>
      <c r="AB436" s="160">
        <f>AB428*'Assumptions (NG)'!AA53/10^3</f>
        <v>16.58242836</v>
      </c>
      <c r="AC436" s="160">
        <f>AC428*'Assumptions (NG)'!AB53/10^3</f>
        <v>16.56067211</v>
      </c>
      <c r="AD436" s="160">
        <f>AD428*'Assumptions (NG)'!AC53/10^3</f>
        <v>16.59091132</v>
      </c>
      <c r="AE436" s="160">
        <f>AE428*'Assumptions (NG)'!AD53/10^3</f>
        <v>16.58193544</v>
      </c>
      <c r="AF436" s="160">
        <f>AF428*'Assumptions (NG)'!AE53/10^3</f>
        <v>16.58142819</v>
      </c>
      <c r="AG436" s="160">
        <f>AG428*'Assumptions (NG)'!AF53/10^3</f>
        <v>16.57607903</v>
      </c>
      <c r="AH436" s="160">
        <f>AH428*'Assumptions (NG)'!AG53/10^3</f>
        <v>16.58911612</v>
      </c>
      <c r="AI436" s="160">
        <f>AI428*'Assumptions (NG)'!AH53/10^3</f>
        <v>16.52710597</v>
      </c>
      <c r="AJ436" s="160">
        <f>AJ428*'Assumptions (NG)'!AI53/10^3</f>
        <v>16.45026121</v>
      </c>
      <c r="AK436" s="160">
        <f>AK428*'Assumptions (NG)'!AJ53/10^3</f>
        <v>16.36864379</v>
      </c>
      <c r="AL436" s="160">
        <f>AL428*'Assumptions (NG)'!AK53/10^3</f>
        <v>16.30496383</v>
      </c>
      <c r="AM436" s="160">
        <f>AM428*'Assumptions (NG)'!AL53/10^3</f>
        <v>16.29764696</v>
      </c>
      <c r="AN436" s="160">
        <f>AN428*'Assumptions (NG)'!AM53/10^3</f>
        <v>16.26636919</v>
      </c>
      <c r="AO436" s="160">
        <f>AO428*'Assumptions (NG)'!AN53/10^3</f>
        <v>16.27163862</v>
      </c>
      <c r="AP436" s="160">
        <f>AP428*'Assumptions (NG)'!AO53/10^3</f>
        <v>16.26722263</v>
      </c>
      <c r="AQ436" s="160">
        <f>AQ428*'Assumptions (NG)'!AP53/10^3</f>
        <v>16.2236414</v>
      </c>
      <c r="AR436" s="160">
        <f>AR428*'Assumptions (NG)'!AQ53/10^3</f>
        <v>16.15804171</v>
      </c>
      <c r="AS436" s="160">
        <f>AS428*'Assumptions (NG)'!AR53/10^3</f>
        <v>16.07570035</v>
      </c>
      <c r="AT436" s="160">
        <f>AT428*'Assumptions (NG)'!AS53/10^3</f>
        <v>15.99636085</v>
      </c>
      <c r="AU436" s="160">
        <f>AU428*'Assumptions (NG)'!AT53/10^3</f>
        <v>15.92183289</v>
      </c>
      <c r="AV436" s="160">
        <f>AV428*'Assumptions (NG)'!AU53/10^3</f>
        <v>15.83890144</v>
      </c>
      <c r="AW436" s="160">
        <f>AW428*'Assumptions (NG)'!AV53/10^3</f>
        <v>15.71241484</v>
      </c>
      <c r="AX436" s="160">
        <f>AX428*'Assumptions (NG)'!AW53/10^3</f>
        <v>15.62613907</v>
      </c>
      <c r="AY436" s="160">
        <f>AY428*'Assumptions (NG)'!AX53/10^3</f>
        <v>15.74223545</v>
      </c>
      <c r="AZ436" s="160">
        <f>AZ428*'Assumptions (NG)'!AY53/10^3</f>
        <v>15.70248386</v>
      </c>
      <c r="BA436" s="160">
        <f>BA428*'Assumptions (NG)'!AZ53/10^3</f>
        <v>15.55433254</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2.077861962</v>
      </c>
      <c r="K437" s="160">
        <f>K425*'Assumptions (NG)'!J55*'Assumptions (NG)'!J56*365/10^9</f>
        <v>2.126544485</v>
      </c>
      <c r="L437" s="160">
        <f>L425*'Assumptions (NG)'!K55*'Assumptions (NG)'!K56*365/10^9</f>
        <v>2.476280247</v>
      </c>
      <c r="M437" s="160">
        <f>M425*'Assumptions (NG)'!L55*'Assumptions (NG)'!L56*365/10^9</f>
        <v>1.738247573</v>
      </c>
      <c r="N437" s="160">
        <f>N425*'Assumptions (NG)'!M55*'Assumptions (NG)'!M56*365/10^9</f>
        <v>1.821070436</v>
      </c>
      <c r="O437" s="160">
        <f>O425*'Assumptions (NG)'!N55*'Assumptions (NG)'!N56*365/10^9</f>
        <v>1.8134709</v>
      </c>
      <c r="P437" s="160">
        <f>P425*'Assumptions (NG)'!O55*'Assumptions (NG)'!O56*365/10^9</f>
        <v>1.569239219</v>
      </c>
      <c r="Q437" s="160">
        <f>Q425*'Assumptions (NG)'!P55*'Assumptions (NG)'!P56*365/10^9</f>
        <v>1.79385433</v>
      </c>
      <c r="R437" s="160">
        <f>R425*'Assumptions (NG)'!Q55*'Assumptions (NG)'!Q56*365/10^9</f>
        <v>1.972507481</v>
      </c>
      <c r="S437" s="160">
        <f>S425*'Assumptions (NG)'!R55*'Assumptions (NG)'!R56*365/10^9</f>
        <v>1.700687762</v>
      </c>
      <c r="T437" s="160">
        <f>T425*'Assumptions (NG)'!S55*'Assumptions (NG)'!S56*365/10^9</f>
        <v>1.920529984</v>
      </c>
      <c r="U437" s="160">
        <f>U425*'Assumptions (NG)'!T55*'Assumptions (NG)'!T56*365/10^9</f>
        <v>2.143062605</v>
      </c>
      <c r="V437" s="160">
        <f>V425*'Assumptions (NG)'!U55*'Assumptions (NG)'!U56*365/10^9</f>
        <v>2.199945942</v>
      </c>
      <c r="W437" s="160">
        <f>W425*'Assumptions (NG)'!V55*'Assumptions (NG)'!V56*365/10^9</f>
        <v>2.230443635</v>
      </c>
      <c r="X437" s="160">
        <f>X425*'Assumptions (NG)'!W55*'Assumptions (NG)'!W56*365/10^9</f>
        <v>2.1936017</v>
      </c>
      <c r="Y437" s="160">
        <f>Y425*'Assumptions (NG)'!X55*'Assumptions (NG)'!X56*365/10^9</f>
        <v>2.159599591</v>
      </c>
      <c r="Z437" s="160">
        <f>Z425*'Assumptions (NG)'!Y55*'Assumptions (NG)'!Y56*365/10^9</f>
        <v>2.139683752</v>
      </c>
      <c r="AA437" s="160">
        <f>AA425*'Assumptions (NG)'!Z55*'Assumptions (NG)'!Z56*365/10^9</f>
        <v>2.124163183</v>
      </c>
      <c r="AB437" s="160">
        <f>AB425*'Assumptions (NG)'!AA55*'Assumptions (NG)'!AA56*365/10^9</f>
        <v>2.126313629</v>
      </c>
      <c r="AC437" s="160">
        <f>AC425*'Assumptions (NG)'!AB55*'Assumptions (NG)'!AB56*365/10^9</f>
        <v>2.101939529</v>
      </c>
      <c r="AD437" s="160">
        <f>AD425*'Assumptions (NG)'!AC55*'Assumptions (NG)'!AC56*365/10^9</f>
        <v>2.083384346</v>
      </c>
      <c r="AE437" s="160">
        <f>AE425*'Assumptions (NG)'!AD55*'Assumptions (NG)'!AD56*365/10^9</f>
        <v>2.059065217</v>
      </c>
      <c r="AF437" s="160">
        <f>AF425*'Assumptions (NG)'!AE55*'Assumptions (NG)'!AE56*365/10^9</f>
        <v>2.034955239</v>
      </c>
      <c r="AG437" s="160">
        <f>AG425*'Assumptions (NG)'!AF55*'Assumptions (NG)'!AF56*365/10^9</f>
        <v>2.009355864</v>
      </c>
      <c r="AH437" s="160">
        <f>AH425*'Assumptions (NG)'!AG55*'Assumptions (NG)'!AG56*365/10^9</f>
        <v>1.985017356</v>
      </c>
      <c r="AI437" s="160">
        <f>AI425*'Assumptions (NG)'!AH55*'Assumptions (NG)'!AH56*365/10^9</f>
        <v>1.950766778</v>
      </c>
      <c r="AJ437" s="160">
        <f>AJ425*'Assumptions (NG)'!AI55*'Assumptions (NG)'!AI56*365/10^9</f>
        <v>1.913926731</v>
      </c>
      <c r="AK437" s="160">
        <f>AK425*'Assumptions (NG)'!AJ55*'Assumptions (NG)'!AJ56*365/10^9</f>
        <v>1.875675739</v>
      </c>
      <c r="AL437" s="160">
        <f>AL425*'Assumptions (NG)'!AK55*'Assumptions (NG)'!AK56*365/10^9</f>
        <v>1.838547016</v>
      </c>
      <c r="AM437" s="160">
        <f>AM425*'Assumptions (NG)'!AL55*'Assumptions (NG)'!AL56*365/10^9</f>
        <v>1.806640303</v>
      </c>
      <c r="AN437" s="160">
        <f>AN425*'Assumptions (NG)'!AM55*'Assumptions (NG)'!AM56*365/10^9</f>
        <v>1.770808225</v>
      </c>
      <c r="AO437" s="160">
        <f>AO425*'Assumptions (NG)'!AN55*'Assumptions (NG)'!AN56*365/10^9</f>
        <v>1.737574124</v>
      </c>
      <c r="AP437" s="160">
        <f>AP425*'Assumptions (NG)'!AO55*'Assumptions (NG)'!AO56*365/10^9</f>
        <v>1.701774769</v>
      </c>
      <c r="AQ437" s="160">
        <f>AQ425*'Assumptions (NG)'!AP55*'Assumptions (NG)'!AP56*365/10^9</f>
        <v>1.660351408</v>
      </c>
      <c r="AR437" s="160">
        <f>AR425*'Assumptions (NG)'!AQ55*'Assumptions (NG)'!AQ56*365/10^9</f>
        <v>1.615182834</v>
      </c>
      <c r="AS437" s="160">
        <f>AS425*'Assumptions (NG)'!AR55*'Assumptions (NG)'!AR56*365/10^9</f>
        <v>1.566835762</v>
      </c>
      <c r="AT437" s="160">
        <f>AT425*'Assumptions (NG)'!AS55*'Assumptions (NG)'!AS56*365/10^9</f>
        <v>1.517198946</v>
      </c>
      <c r="AU437" s="160">
        <f>AU425*'Assumptions (NG)'!AT55*'Assumptions (NG)'!AT56*365/10^9</f>
        <v>1.466293767</v>
      </c>
      <c r="AV437" s="160">
        <f>AV425*'Assumptions (NG)'!AU55*'Assumptions (NG)'!AU56*365/10^9</f>
        <v>1.412765283</v>
      </c>
      <c r="AW437" s="160">
        <f>AW425*'Assumptions (NG)'!AV55*'Assumptions (NG)'!AV56*365/10^9</f>
        <v>1.353511308</v>
      </c>
      <c r="AX437" s="160">
        <f>AX425*'Assumptions (NG)'!AW55*'Assumptions (NG)'!AW56*365/10^9</f>
        <v>1.295735243</v>
      </c>
      <c r="AY437" s="160">
        <f>AY425*'Assumptions (NG)'!AX55*'Assumptions (NG)'!AX56*365/10^9</f>
        <v>1.251762604</v>
      </c>
      <c r="AZ437" s="160">
        <f>AZ425*'Assumptions (NG)'!AY55*'Assumptions (NG)'!AY56*365/10^9</f>
        <v>1.192011377</v>
      </c>
      <c r="BA437" s="160">
        <f>BA425*'Assumptions (NG)'!AZ55*'Assumptions (NG)'!AZ56*365/10^9</f>
        <v>1.121331954</v>
      </c>
    </row>
    <row r="438" ht="15.75" customHeight="1">
      <c r="A438" s="207" t="s">
        <v>393</v>
      </c>
      <c r="B438" s="150" t="s">
        <v>149</v>
      </c>
      <c r="C438" s="213">
        <f t="array" ref="C438:V438">transpose('Assumptions (NG)'!V136:V155)</f>
        <v>0</v>
      </c>
      <c r="D438" s="172">
        <v>1285.7</v>
      </c>
      <c r="E438" s="172">
        <v>4292.1</v>
      </c>
      <c r="F438" s="172">
        <v>5834.5</v>
      </c>
      <c r="G438" s="172">
        <v>3817.1</v>
      </c>
      <c r="H438" s="172">
        <v>0.0</v>
      </c>
      <c r="I438" s="172">
        <v>1355.6</v>
      </c>
      <c r="J438" s="172">
        <v>0.0</v>
      </c>
      <c r="K438" s="172">
        <v>0.0</v>
      </c>
      <c r="L438" s="172">
        <v>0.0</v>
      </c>
      <c r="M438" s="172">
        <v>0.0</v>
      </c>
      <c r="N438" s="172">
        <v>1215.0</v>
      </c>
      <c r="O438" s="172">
        <v>1417.8</v>
      </c>
      <c r="P438" s="172">
        <v>0.0</v>
      </c>
      <c r="Q438" s="172">
        <v>2251.3</v>
      </c>
      <c r="R438" s="172">
        <v>2675.9</v>
      </c>
      <c r="S438" s="172">
        <v>3239.0</v>
      </c>
      <c r="T438" s="172">
        <v>4610.3</v>
      </c>
      <c r="U438" s="172">
        <v>10884.3</v>
      </c>
      <c r="V438" s="172">
        <v>0.0</v>
      </c>
      <c r="W438" s="171">
        <v>0.0</v>
      </c>
      <c r="X438" s="148">
        <f t="shared" ref="X438:BA438" si="26">if(X426&gt;X422,X426-X422,0)</f>
        <v>237.8063324</v>
      </c>
      <c r="Y438" s="148">
        <f t="shared" si="26"/>
        <v>0</v>
      </c>
      <c r="Z438" s="148">
        <f t="shared" si="26"/>
        <v>0</v>
      </c>
      <c r="AA438" s="148">
        <f t="shared" si="26"/>
        <v>0</v>
      </c>
      <c r="AB438" s="148">
        <f t="shared" si="26"/>
        <v>0</v>
      </c>
      <c r="AC438" s="148">
        <f t="shared" si="26"/>
        <v>0</v>
      </c>
      <c r="AD438" s="148">
        <f t="shared" si="26"/>
        <v>0</v>
      </c>
      <c r="AE438" s="148">
        <f t="shared" si="26"/>
        <v>0</v>
      </c>
      <c r="AF438" s="148">
        <f t="shared" si="26"/>
        <v>0</v>
      </c>
      <c r="AG438" s="148">
        <f t="shared" si="26"/>
        <v>0</v>
      </c>
      <c r="AH438" s="148">
        <f t="shared" si="26"/>
        <v>0</v>
      </c>
      <c r="AI438" s="148">
        <f t="shared" si="26"/>
        <v>0</v>
      </c>
      <c r="AJ438" s="148">
        <f t="shared" si="26"/>
        <v>0</v>
      </c>
      <c r="AK438" s="148">
        <f t="shared" si="26"/>
        <v>0</v>
      </c>
      <c r="AL438" s="148">
        <f t="shared" si="26"/>
        <v>0</v>
      </c>
      <c r="AM438" s="148">
        <f t="shared" si="26"/>
        <v>0</v>
      </c>
      <c r="AN438" s="148">
        <f t="shared" si="26"/>
        <v>0</v>
      </c>
      <c r="AO438" s="148">
        <f t="shared" si="26"/>
        <v>0</v>
      </c>
      <c r="AP438" s="148">
        <f t="shared" si="26"/>
        <v>2129.413982</v>
      </c>
      <c r="AQ438" s="148">
        <f t="shared" si="26"/>
        <v>2969.506332</v>
      </c>
      <c r="AR438" s="148">
        <f t="shared" si="26"/>
        <v>0</v>
      </c>
      <c r="AS438" s="148">
        <f t="shared" si="26"/>
        <v>0</v>
      </c>
      <c r="AT438" s="148">
        <f t="shared" si="26"/>
        <v>0</v>
      </c>
      <c r="AU438" s="148">
        <f t="shared" si="26"/>
        <v>0</v>
      </c>
      <c r="AV438" s="148">
        <f t="shared" si="26"/>
        <v>0</v>
      </c>
      <c r="AW438" s="148">
        <f t="shared" si="26"/>
        <v>0</v>
      </c>
      <c r="AX438" s="148">
        <f t="shared" si="26"/>
        <v>0</v>
      </c>
      <c r="AY438" s="148">
        <f t="shared" si="26"/>
        <v>0</v>
      </c>
      <c r="AZ438" s="148">
        <f t="shared" si="26"/>
        <v>0</v>
      </c>
      <c r="BA438" s="148">
        <f t="shared" si="26"/>
        <v>0</v>
      </c>
    </row>
    <row r="439" ht="15.75" customHeight="1">
      <c r="A439" s="207" t="s">
        <v>394</v>
      </c>
      <c r="B439" s="150" t="s">
        <v>149</v>
      </c>
      <c r="C439" s="213">
        <f t="array" ref="C439:V439">transpose('Assumptions (NG)'!V261:V280)</f>
        <v>2622.5</v>
      </c>
      <c r="D439" s="172">
        <v>4910.4</v>
      </c>
      <c r="E439" s="172">
        <v>5395.1</v>
      </c>
      <c r="F439" s="172">
        <v>2709.3</v>
      </c>
      <c r="G439" s="172">
        <v>1361.7</v>
      </c>
      <c r="H439" s="172">
        <v>197.1</v>
      </c>
      <c r="I439" s="172">
        <v>0.0</v>
      </c>
      <c r="J439" s="172">
        <v>11.6</v>
      </c>
      <c r="K439" s="172">
        <v>428.3</v>
      </c>
      <c r="L439" s="172">
        <v>381.0</v>
      </c>
      <c r="M439" s="172">
        <v>352.1</v>
      </c>
      <c r="N439" s="172">
        <v>75.1</v>
      </c>
      <c r="O439" s="172">
        <v>1000.8</v>
      </c>
      <c r="P439" s="172">
        <v>67.8</v>
      </c>
      <c r="Q439" s="172">
        <v>1.0</v>
      </c>
      <c r="R439" s="172">
        <v>259.0</v>
      </c>
      <c r="S439" s="172">
        <v>32.7</v>
      </c>
      <c r="T439" s="172">
        <v>59.9</v>
      </c>
      <c r="U439" s="172">
        <v>666.0</v>
      </c>
      <c r="V439" s="172">
        <v>0.0</v>
      </c>
      <c r="W439" s="171">
        <v>0.0</v>
      </c>
      <c r="X439" s="148">
        <f t="shared" ref="X439:BA439" si="27">if(X427&gt;X424,X427-X424,0)</f>
        <v>4324.32</v>
      </c>
      <c r="Y439" s="148">
        <f t="shared" si="27"/>
        <v>0</v>
      </c>
      <c r="Z439" s="148">
        <f t="shared" si="27"/>
        <v>0</v>
      </c>
      <c r="AA439" s="148">
        <f t="shared" si="27"/>
        <v>0</v>
      </c>
      <c r="AB439" s="148">
        <f t="shared" si="27"/>
        <v>0</v>
      </c>
      <c r="AC439" s="148">
        <f t="shared" si="27"/>
        <v>0</v>
      </c>
      <c r="AD439" s="148">
        <f t="shared" si="27"/>
        <v>0</v>
      </c>
      <c r="AE439" s="148">
        <f t="shared" si="27"/>
        <v>0</v>
      </c>
      <c r="AF439" s="148">
        <f t="shared" si="27"/>
        <v>0</v>
      </c>
      <c r="AG439" s="148">
        <f t="shared" si="27"/>
        <v>0</v>
      </c>
      <c r="AH439" s="148">
        <f t="shared" si="27"/>
        <v>0</v>
      </c>
      <c r="AI439" s="148">
        <f t="shared" si="27"/>
        <v>0</v>
      </c>
      <c r="AJ439" s="148">
        <f t="shared" si="27"/>
        <v>0</v>
      </c>
      <c r="AK439" s="148">
        <f t="shared" si="27"/>
        <v>0</v>
      </c>
      <c r="AL439" s="148">
        <f t="shared" si="27"/>
        <v>0</v>
      </c>
      <c r="AM439" s="148">
        <f t="shared" si="27"/>
        <v>0</v>
      </c>
      <c r="AN439" s="148">
        <f t="shared" si="27"/>
        <v>0</v>
      </c>
      <c r="AO439" s="148">
        <f t="shared" si="27"/>
        <v>0</v>
      </c>
      <c r="AP439" s="148">
        <f t="shared" si="27"/>
        <v>0</v>
      </c>
      <c r="AQ439" s="148">
        <f t="shared" si="27"/>
        <v>0</v>
      </c>
      <c r="AR439" s="148">
        <f t="shared" si="27"/>
        <v>0</v>
      </c>
      <c r="AS439" s="148">
        <f t="shared" si="27"/>
        <v>0</v>
      </c>
      <c r="AT439" s="148">
        <f t="shared" si="27"/>
        <v>0</v>
      </c>
      <c r="AU439" s="148">
        <f t="shared" si="27"/>
        <v>0</v>
      </c>
      <c r="AV439" s="148">
        <f t="shared" si="27"/>
        <v>0</v>
      </c>
      <c r="AW439" s="148">
        <f t="shared" si="27"/>
        <v>0</v>
      </c>
      <c r="AX439" s="148">
        <f t="shared" si="27"/>
        <v>0</v>
      </c>
      <c r="AY439" s="148">
        <f t="shared" si="27"/>
        <v>0</v>
      </c>
      <c r="AZ439" s="148">
        <f t="shared" si="27"/>
        <v>0</v>
      </c>
      <c r="BA439" s="148">
        <f t="shared" si="27"/>
        <v>0</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5.017830619</v>
      </c>
      <c r="D441" s="176">
        <f t="shared" si="28"/>
        <v>5.109264425</v>
      </c>
      <c r="E441" s="176">
        <f t="shared" si="28"/>
        <v>3.1739556</v>
      </c>
      <c r="F441" s="176">
        <f t="shared" si="28"/>
        <v>1.585389268</v>
      </c>
      <c r="G441" s="176">
        <f t="shared" si="28"/>
        <v>0.383761685</v>
      </c>
      <c r="H441" s="176">
        <f t="shared" si="28"/>
        <v>0.4276066594</v>
      </c>
      <c r="I441" s="176">
        <f t="shared" si="28"/>
        <v>0.136583726</v>
      </c>
      <c r="J441" s="176">
        <f t="shared" si="28"/>
        <v>0.2036160931</v>
      </c>
      <c r="K441" s="176">
        <f t="shared" si="28"/>
        <v>0.5011000486</v>
      </c>
      <c r="L441" s="176">
        <f t="shared" si="28"/>
        <v>1.068801219</v>
      </c>
      <c r="M441" s="176">
        <f t="shared" si="28"/>
        <v>1.035357285</v>
      </c>
      <c r="N441" s="176">
        <f t="shared" si="28"/>
        <v>1.368883108</v>
      </c>
      <c r="O441" s="176">
        <f t="shared" si="28"/>
        <v>1.659329725</v>
      </c>
      <c r="P441" s="176">
        <f t="shared" si="28"/>
        <v>2.725872105</v>
      </c>
      <c r="Q441" s="176">
        <f t="shared" si="28"/>
        <v>3.552475342</v>
      </c>
      <c r="R441" s="176">
        <f t="shared" si="28"/>
        <v>6.571041884</v>
      </c>
      <c r="S441" s="176">
        <f t="shared" si="28"/>
        <v>5.544030493</v>
      </c>
      <c r="T441" s="176">
        <f t="shared" si="28"/>
        <v>3.886053678</v>
      </c>
      <c r="U441" s="176">
        <f t="shared" si="28"/>
        <v>1.034113984</v>
      </c>
      <c r="V441" s="176">
        <f t="shared" si="28"/>
        <v>1.047176233</v>
      </c>
      <c r="W441" s="176">
        <f t="shared" si="28"/>
        <v>1.068009005</v>
      </c>
      <c r="X441" s="176">
        <f t="shared" si="28"/>
        <v>0</v>
      </c>
      <c r="Y441" s="176">
        <f t="shared" si="28"/>
        <v>0</v>
      </c>
      <c r="Z441" s="176">
        <f t="shared" si="28"/>
        <v>0</v>
      </c>
      <c r="AA441" s="176">
        <f t="shared" si="28"/>
        <v>0</v>
      </c>
      <c r="AB441" s="176">
        <f t="shared" si="28"/>
        <v>0</v>
      </c>
      <c r="AC441" s="176">
        <f t="shared" si="28"/>
        <v>0</v>
      </c>
      <c r="AD441" s="176">
        <f t="shared" si="28"/>
        <v>0</v>
      </c>
      <c r="AE441" s="176">
        <f t="shared" si="28"/>
        <v>0</v>
      </c>
      <c r="AF441" s="176">
        <f t="shared" si="28"/>
        <v>0</v>
      </c>
      <c r="AG441" s="176">
        <f t="shared" si="28"/>
        <v>0</v>
      </c>
      <c r="AH441" s="176">
        <f t="shared" si="28"/>
        <v>0</v>
      </c>
      <c r="AI441" s="176">
        <f t="shared" si="28"/>
        <v>0</v>
      </c>
      <c r="AJ441" s="176">
        <f t="shared" si="28"/>
        <v>0</v>
      </c>
      <c r="AK441" s="176">
        <f t="shared" si="28"/>
        <v>0</v>
      </c>
      <c r="AL441" s="176">
        <f t="shared" si="28"/>
        <v>0</v>
      </c>
      <c r="AM441" s="176">
        <f t="shared" si="28"/>
        <v>1.077856175</v>
      </c>
      <c r="AN441" s="176">
        <f t="shared" si="28"/>
        <v>2.63229207</v>
      </c>
      <c r="AO441" s="176">
        <f t="shared" si="28"/>
        <v>2.684659514</v>
      </c>
      <c r="AP441" s="176">
        <f t="shared" si="28"/>
        <v>1.594594942</v>
      </c>
      <c r="AQ441" s="176">
        <f t="shared" si="28"/>
        <v>0</v>
      </c>
      <c r="AR441" s="176">
        <f t="shared" si="28"/>
        <v>0</v>
      </c>
      <c r="AS441" s="176">
        <f t="shared" si="28"/>
        <v>0</v>
      </c>
      <c r="AT441" s="176">
        <f t="shared" si="28"/>
        <v>0</v>
      </c>
      <c r="AU441" s="176">
        <f t="shared" si="28"/>
        <v>0</v>
      </c>
      <c r="AV441" s="176">
        <f t="shared" si="28"/>
        <v>0</v>
      </c>
      <c r="AW441" s="176">
        <f t="shared" si="28"/>
        <v>0</v>
      </c>
      <c r="AX441" s="176">
        <f t="shared" si="28"/>
        <v>0</v>
      </c>
      <c r="AY441" s="176">
        <f t="shared" si="28"/>
        <v>0</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1.112035175</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1.966596713</v>
      </c>
      <c r="D444" s="177">
        <f>IF(E$438&gt;0,('Assumptions (NG)'!$V$16*Model!E$438*'Assumptions (NG)'!C$2)/10^9,0)+if(E$439&gt;0,('Assumptions (NG)'!$V$16*Model!E$439*'Assumptions (NG)'!C$3)/10^9,0)</f>
        <v>1.966596713</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1.939198731</v>
      </c>
      <c r="D445" s="177">
        <f>IF(F$438&gt;0,('Assumptions (NG)'!$V$16*Model!F$438*'Assumptions (NG)'!C$2)/10^9,0)+if(F$439&gt;0,('Assumptions (NG)'!$V$16*Model!F$439*'Assumptions (NG)'!C$3)/10^9,0)</f>
        <v>1.939198731</v>
      </c>
      <c r="E445" s="177">
        <f>IF(F$438&gt;0,('Assumptions (NG)'!$V$16*Model!F$438*'Assumptions (NG)'!D$2)/10^9,0)+if(F$439&gt;0,('Assumptions (NG)'!$V$16*Model!F$439*'Assumptions (NG)'!D$3)/10^9,0)</f>
        <v>1.939198731</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1.20346898</v>
      </c>
      <c r="E446" s="177">
        <f>IF(G$438&gt;0,('Assumptions (NG)'!$V$16*Model!G$438*'Assumptions (NG)'!D$2)/10^9,0)+if(G$439&gt;0,('Assumptions (NG)'!$V$16*Model!G$439*'Assumptions (NG)'!D$3)/10^9,0)</f>
        <v>1.20346898</v>
      </c>
      <c r="F446" s="177">
        <f>IF(G$438&gt;0,('Assumptions (NG)'!$V$16*Model!G$438*'Assumptions (NG)'!E$2)/10^9,0)+if(G$439&gt;0,('Assumptions (NG)'!$V$16*Model!G$439*'Assumptions (NG)'!E$3)/10^9,0)</f>
        <v>1.20346898</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0.03128788876</v>
      </c>
      <c r="F447" s="177">
        <f>IF(H$438&gt;0,('Assumptions (NG)'!$V$16*Model!H$438*'Assumptions (NG)'!E$2)/10^9,0)+if(H$439&gt;0,('Assumptions (NG)'!$V$16*Model!H$439*'Assumptions (NG)'!E$3)/10^9,0)</f>
        <v>0.03128788876</v>
      </c>
      <c r="G447" s="177">
        <f>IF(H$438&gt;0,('Assumptions (NG)'!$V$16*Model!H$438*'Assumptions (NG)'!F$2)/10^9,0)+if(H$439&gt;0,('Assumptions (NG)'!$V$16*Model!H$439*'Assumptions (NG)'!F$3)/10^9,0)</f>
        <v>0.03128788876</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0.3506323984</v>
      </c>
      <c r="G448" s="177">
        <f>IF(I$438&gt;0,('Assumptions (NG)'!$V$16*Model!I$438*'Assumptions (NG)'!F$2)/10^9,0)+if(I$439&gt;0,('Assumptions (NG)'!$V$16*Model!I$439*'Assumptions (NG)'!F$3)/10^9,0)</f>
        <v>0.3506323984</v>
      </c>
      <c r="H448" s="177">
        <f>IF(I$438&gt;0,('Assumptions (NG)'!$V$16*Model!I$438*'Assumptions (NG)'!G$2)/10^9,0)+if(I$439&gt;0,('Assumptions (NG)'!$V$16*Model!I$439*'Assumptions (NG)'!G$3)/10^9,0)</f>
        <v>0.3565899352</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0.001841397816</v>
      </c>
      <c r="H449" s="177">
        <f>IF(J$438&gt;0,('Assumptions (NG)'!$V$16*Model!J$438*'Assumptions (NG)'!G$2)/10^9,0)+if(J$439&gt;0,('Assumptions (NG)'!$V$16*Model!J$439*'Assumptions (NG)'!G$3)/10^9,0)</f>
        <v>0.001872684701</v>
      </c>
      <c r="I449" s="177">
        <f>IF(J$438&gt;0,('Assumptions (NG)'!$V$16*Model!J$438*'Assumptions (NG)'!H$2)/10^9,0)+if(J$439&gt;0,('Assumptions (NG)'!$V$16*Model!J$439*'Assumptions (NG)'!H$3)/10^9,0)</f>
        <v>0.001930041688</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0.06914403942</v>
      </c>
      <c r="I450" s="177">
        <f>IF(K$438&gt;0,('Assumptions (NG)'!$V$16*Model!K$438*'Assumptions (NG)'!H$2)/10^9,0)+if(K$439&gt;0,('Assumptions (NG)'!$V$16*Model!K$439*'Assumptions (NG)'!H$3)/10^9,0)</f>
        <v>0.07126179784</v>
      </c>
      <c r="J450" s="177">
        <f>IF(K$438&gt;0,('Assumptions (NG)'!$V$16*Model!K$438*'Assumptions (NG)'!I$2)/10^9,0)+if(K$439&gt;0,('Assumptions (NG)'!$V$16*Model!K$439*'Assumptions (NG)'!I$3)/10^9,0)</f>
        <v>0.07508935136</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0.06339188647</v>
      </c>
      <c r="J451" s="177">
        <f>IF(L$438&gt;0,('Assumptions (NG)'!$V$16*Model!L$438*'Assumptions (NG)'!I$2)/10^9,0)+if(L$439&gt;0,('Assumptions (NG)'!$V$16*Model!L$439*'Assumptions (NG)'!I$3)/10^9,0)</f>
        <v>0.06679673796</v>
      </c>
      <c r="K451" s="177">
        <f>IF(L$438&gt;0,('Assumptions (NG)'!$V$16*Model!L$438*'Assumptions (NG)'!J$2)/10^9,0)+if(L$439&gt;0,('Assumptions (NG)'!$V$16*Model!L$439*'Assumptions (NG)'!J$3)/10^9,0)</f>
        <v>0.06848046973</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0.06173000377</v>
      </c>
      <c r="K452" s="177">
        <f>IF(M$438&gt;0,('Assumptions (NG)'!$V$16*Model!M$438*'Assumptions (NG)'!J$2)/10^9,0)+if(M$439&gt;0,('Assumptions (NG)'!$V$16*Model!M$439*'Assumptions (NG)'!J$3)/10^9,0)</f>
        <v>0.0632860194</v>
      </c>
      <c r="L452" s="177">
        <f>IF(M$438&gt;0,('Assumptions (NG)'!$V$16*Model!M$438*'Assumptions (NG)'!K$2)/10^9,0)+if(M$439&gt;0,('Assumptions (NG)'!$V$16*Model!M$439*'Assumptions (NG)'!K$3)/10^9,0)</f>
        <v>0.06581505494</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0.3693335595</v>
      </c>
      <c r="L453" s="177">
        <f>IF(N$438&gt;0,('Assumptions (NG)'!$V$16*Model!N$438*'Assumptions (NG)'!K$2)/10^9,0)+if(N$439&gt;0,('Assumptions (NG)'!$V$16*Model!N$439*'Assumptions (NG)'!K$3)/10^9,0)</f>
        <v>0.384092865</v>
      </c>
      <c r="M453" s="177">
        <f>IF(N$438&gt;0,('Assumptions (NG)'!$V$16*Model!N$438*'Assumptions (NG)'!L$2)/10^9,0)+if(N$439&gt;0,('Assumptions (NG)'!$V$16*Model!N$439*'Assumptions (NG)'!L$3)/10^9,0)</f>
        <v>0.3915420169</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0.6188932991</v>
      </c>
      <c r="M454" s="177">
        <f>IF(O$438&gt;0,('Assumptions (NG)'!$V$16*Model!O$438*'Assumptions (NG)'!L$2)/10^9,0)+if(O$439&gt;0,('Assumptions (NG)'!$V$16*Model!O$439*'Assumptions (NG)'!L$3)/10^9,0)</f>
        <v>0.630896204</v>
      </c>
      <c r="N454" s="177">
        <f>IF(O$438&gt;0,('Assumptions (NG)'!$V$16*Model!O$438*'Assumptions (NG)'!M$2)/10^9,0)+if(O$439&gt;0,('Assumptions (NG)'!$V$16*Model!O$439*'Assumptions (NG)'!M$3)/10^9,0)</f>
        <v>0.6430613723</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0.01291906403</v>
      </c>
      <c r="N455" s="177">
        <f>IF(P$438&gt;0,('Assumptions (NG)'!$V$16*Model!P$438*'Assumptions (NG)'!M$2)/10^9,0)+if(P$439&gt;0,('Assumptions (NG)'!$V$16*Model!P$439*'Assumptions (NG)'!M$3)/10^9,0)</f>
        <v>0.01316817409</v>
      </c>
      <c r="O455" s="215">
        <f>IF(P$438&gt;0,('Assumptions (NG)'!$V$16*Model!P$438*'Assumptions (NG)'!N$2)/10^9,0)+if(P$439&gt;0,('Assumptions (NG)'!$V$16*Model!P$439*'Assumptions (NG)'!N$3)/10^9,0)</f>
        <v>0.01346330251</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0.7126535614</v>
      </c>
      <c r="O456" s="215">
        <f>IF(Q$438&gt;0,('Assumptions (NG)'!$V$16*Model!Q$438*'Assumptions (NG)'!N$2)/10^9,0)+if(Q$439&gt;0,('Assumptions (NG)'!$V$16*Model!Q$439*'Assumptions (NG)'!N$3)/10^9,0)</f>
        <v>0.7286257321</v>
      </c>
      <c r="P456" s="215">
        <f>IF(Q$438&gt;0,('Assumptions (NG)'!$V$16*Model!Q$438*'Assumptions (NG)'!O$2)/10^9,0)+if(Q$439&gt;0,('Assumptions (NG)'!$V$16*Model!Q$439*'Assumptions (NG)'!O$3)/10^9,0)</f>
        <v>0.7355080119</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0.9172406899</v>
      </c>
      <c r="P457" s="215">
        <f>IF(R$438&gt;0,('Assumptions (NG)'!$V$16*Model!R$438*'Assumptions (NG)'!O$2)/10^9,0)+if(R$439&gt;0,('Assumptions (NG)'!$V$16*Model!R$439*'Assumptions (NG)'!O$3)/10^9,0)</f>
        <v>0.9259045439</v>
      </c>
      <c r="Q457" s="215">
        <f>IF(R$438&gt;0,('Assumptions (NG)'!$V$16*Model!R$438*'Assumptions (NG)'!P$2)/10^9,0)+if(R$439&gt;0,('Assumptions (NG)'!$V$16*Model!R$439*'Assumptions (NG)'!P$3)/10^9,0)</f>
        <v>0.9375999624</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1.064459549</v>
      </c>
      <c r="Q458" s="215">
        <f>IF(S$438&gt;0,('Assumptions (NG)'!$V$16*Model!S$438*'Assumptions (NG)'!P$2)/10^9,0)+if(S$439&gt;0,('Assumptions (NG)'!$V$16*Model!S$439*'Assumptions (NG)'!P$3)/10^9,0)</f>
        <v>1.077905103</v>
      </c>
      <c r="R458" s="215">
        <f>IF(S$438&gt;0,('Assumptions (NG)'!$V$16*Model!S$438*'Assumptions (NG)'!Q$2)/10^9,0)+if(S$439&gt;0,('Assumptions (NG)'!$V$16*Model!S$439*'Assumptions (NG)'!Q$3)/10^9,0)</f>
        <v>1.115437793</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1.536970277</v>
      </c>
      <c r="R459" s="215">
        <f>IF(T$438&gt;0,('Assumptions (NG)'!$V$16*Model!T$438*'Assumptions (NG)'!Q$2)/10^9,0)+if(T$439&gt;0,('Assumptions (NG)'!$V$16*Model!T$439*'Assumptions (NG)'!Q$3)/10^9,0)</f>
        <v>1.59048763</v>
      </c>
      <c r="S459" s="215">
        <f>IF(T$438&gt;0,('Assumptions (NG)'!$V$16*Model!T$438*'Assumptions (NG)'!R$2)/10^9,0)+if(T$439&gt;0,('Assumptions (NG)'!$V$16*Model!T$439*'Assumptions (NG)'!R$3)/10^9,0)</f>
        <v>1.616266828</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3.865116461</v>
      </c>
      <c r="S460" s="215">
        <f>IF(U$438&gt;0,('Assumptions (NG)'!$V$16*Model!U$438*'Assumptions (NG)'!R$2)/10^9,0)+if(U$439&gt;0,('Assumptions (NG)'!$V$16*Model!U$439*'Assumptions (NG)'!R$3)/10^9,0)</f>
        <v>3.927763665</v>
      </c>
      <c r="T460" s="215">
        <f>IF(U$438&gt;0,('Assumptions (NG)'!$V$16*Model!U$438*'Assumptions (NG)'!S$2)/10^9,0)+if(U$439&gt;0,('Assumptions (NG)'!$V$16*Model!U$439*'Assumptions (NG)'!S$3)/10^9,0)</f>
        <v>3.886053678</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1.034113984</v>
      </c>
      <c r="V463" s="215">
        <f>IF(X$438&gt;0,('Assumptions (NG)'!$V$16*Model!X$438*'Assumptions (NG)'!U$2)/10^9,0)+if(X$439&gt;0,('Assumptions (NG)'!$V$16*Model!X$439*'Assumptions (NG)'!U$3)/10^9,0)</f>
        <v>1.047176233</v>
      </c>
      <c r="W463" s="215">
        <f>IF(X$438&gt;0,('Assumptions (NG)'!$V$16*Model!X$438*'Assumptions (NG)'!V$2)/10^9,0)+if(X$439&gt;0,('Assumptions (NG)'!$V$16*Model!X$439*'Assumptions (NG)'!V$3)/10^9,0)</f>
        <v>1.068009005</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v>
      </c>
      <c r="W464" s="215">
        <f>IF(Y$438&gt;0,('Assumptions (NG)'!$V$16*Model!Y$438*'Assumptions (NG)'!V$2)/10^9,0)+if(Y$439&gt;0,('Assumptions (NG)'!$V$16*Model!Y$439*'Assumptions (NG)'!V$3)/10^9,0)</f>
        <v>0</v>
      </c>
      <c r="X464" s="215">
        <f>IF(Y$438&gt;0,('Assumptions (NG)'!$V$16*Model!Y$438*'Assumptions (NG)'!W$2)/10^9,0)+if(Y$439&gt;0,('Assumptions (NG)'!$V$16*Model!Y$439*'Assumptions (NG)'!W$3)/10^9,0)</f>
        <v>0</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v>
      </c>
      <c r="X465" s="215">
        <f>IF(Z$438&gt;0,('Assumptions (NG)'!$V$16*Model!Z$438*'Assumptions (NG)'!W$2)/10^9,0)+if(Z$439&gt;0,('Assumptions (NG)'!$V$16*Model!Z$439*'Assumptions (NG)'!W$3)/10^9,0)</f>
        <v>0</v>
      </c>
      <c r="Y465" s="215">
        <f>IF(Z$438&gt;0,('Assumptions (NG)'!$V$16*Model!Z$438*'Assumptions (NG)'!X$2)/10^9,0)+if(Z$439&gt;0,('Assumptions (NG)'!$V$16*Model!Z$439*'Assumptions (NG)'!X$3)/10^9,0)</f>
        <v>0</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v>
      </c>
      <c r="Y466" s="215">
        <f>IF(AA$438&gt;0,('Assumptions (NG)'!$V$16*Model!AA$438*'Assumptions (NG)'!X$2)/10^9,0)+if(AA$439&gt;0,('Assumptions (NG)'!$V$16*Model!AA$439*'Assumptions (NG)'!X$3)/10^9,0)</f>
        <v>0</v>
      </c>
      <c r="Z466" s="215">
        <f>IF(AA$438&gt;0,('Assumptions (NG)'!$V$16*Model!AA$438*'Assumptions (NG)'!Y$2)/10^9,0)+if(AA$439&gt;0,('Assumptions (NG)'!$V$16*Model!AA$439*'Assumptions (NG)'!Y$3)/10^9,0)</f>
        <v>0</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v>
      </c>
      <c r="Z467" s="215">
        <f>IF(AB$438&gt;0,('Assumptions (NG)'!$V$16*Model!AB$438*'Assumptions (NG)'!Y$2)/10^9,0)+if(AB$439&gt;0,('Assumptions (NG)'!$V$16*Model!AB$439*'Assumptions (NG)'!Y$3)/10^9,0)</f>
        <v>0</v>
      </c>
      <c r="AA467" s="215">
        <f>IF(AB$438&gt;0,('Assumptions (NG)'!$V$16*Model!AB$438*'Assumptions (NG)'!Z$2)/10^9,0)+if(AB$439&gt;0,('Assumptions (NG)'!$V$16*Model!AB$439*'Assumptions (NG)'!Z$3)/10^9,0)</f>
        <v>0</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v>
      </c>
      <c r="AA468" s="215">
        <f>IF(AC$438&gt;0,('Assumptions (NG)'!$V$16*Model!AC$438*'Assumptions (NG)'!Z$2)/10^9,0)+if(AC$439&gt;0,('Assumptions (NG)'!$V$16*Model!AC$439*'Assumptions (NG)'!Z$3)/10^9,0)</f>
        <v>0</v>
      </c>
      <c r="AB468" s="215">
        <f>IF(AC$438&gt;0,('Assumptions (NG)'!$V$16*Model!AC$438*'Assumptions (NG)'!AA$2)/10^9,0)+if(AC$439&gt;0,('Assumptions (NG)'!$V$16*Model!AC$439*'Assumptions (NG)'!AA$3)/10^9,0)</f>
        <v>0</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v>
      </c>
      <c r="AB469" s="215">
        <f>IF(AD$438&gt;0,('Assumptions (NG)'!$V$16*Model!AD$438*'Assumptions (NG)'!AA$2)/10^9,0)+if(AD$439&gt;0,('Assumptions (NG)'!$V$16*Model!AD$439*'Assumptions (NG)'!AA$3)/10^9,0)</f>
        <v>0</v>
      </c>
      <c r="AC469" s="215">
        <f>IF(AD$438&gt;0,('Assumptions (NG)'!$V$16*Model!AD$438*'Assumptions (NG)'!AB$2)/10^9,0)+if(AD$439&gt;0,('Assumptions (NG)'!$V$16*Model!AD$439*'Assumptions (NG)'!AB$3)/10^9,0)</f>
        <v>0</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v>
      </c>
      <c r="AC470" s="215">
        <f>IF(AE$438&gt;0,('Assumptions (NG)'!$V$16*Model!AE$438*'Assumptions (NG)'!AB$2)/10^9,0)+if(AE$439&gt;0,('Assumptions (NG)'!$V$16*Model!AE$439*'Assumptions (NG)'!AB$3)/10^9,0)</f>
        <v>0</v>
      </c>
      <c r="AD470" s="215">
        <f>IF(AE$438&gt;0,('Assumptions (NG)'!$V$16*Model!AE$438*'Assumptions (NG)'!AC$2)/10^9,0)+if(AE$439&gt;0,('Assumptions (NG)'!$V$16*Model!AE$439*'Assumptions (NG)'!AC$3)/10^9,0)</f>
        <v>0</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v>
      </c>
      <c r="AD471" s="215">
        <f>IF(AF$438&gt;0,('Assumptions (NG)'!$V$16*Model!AF$438*'Assumptions (NG)'!AC$2)/10^9,0)+if(AF$439&gt;0,('Assumptions (NG)'!$V$16*Model!AF$439*'Assumptions (NG)'!AC$3)/10^9,0)</f>
        <v>0</v>
      </c>
      <c r="AE471" s="215">
        <f>IF(AF$438&gt;0,('Assumptions (NG)'!$V$16*Model!AF$438*'Assumptions (NG)'!AD$2)/10^9,0)+if(AF$439&gt;0,('Assumptions (NG)'!$V$16*Model!AF$439*'Assumptions (NG)'!AD$3)/10^9,0)</f>
        <v>0</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v>
      </c>
      <c r="AE472" s="215">
        <f>IF(AG$438&gt;0,('Assumptions (NG)'!$V$16*Model!AG$438*'Assumptions (NG)'!AD$2)/10^9,0)+if(AG$439&gt;0,('Assumptions (NG)'!$V$16*Model!AG$439*'Assumptions (NG)'!AD$3)/10^9,0)</f>
        <v>0</v>
      </c>
      <c r="AF472" s="215">
        <f>IF(AG$438&gt;0,('Assumptions (NG)'!$V$16*Model!AG$438*'Assumptions (NG)'!AE$2)/10^9,0)+if(AG$439&gt;0,('Assumptions (NG)'!$V$16*Model!AG$439*'Assumptions (NG)'!AE$3)/10^9,0)</f>
        <v>0</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v>
      </c>
      <c r="AF473" s="215">
        <f>IF(AH$438&gt;0,('Assumptions (NG)'!$V$16*Model!AH$438*'Assumptions (NG)'!AE$2)/10^9,0)+if(AH$439&gt;0,('Assumptions (NG)'!$V$16*Model!AH$439*'Assumptions (NG)'!AE$3)/10^9,0)</f>
        <v>0</v>
      </c>
      <c r="AG473" s="215">
        <f>IF(AH$438&gt;0,('Assumptions (NG)'!$V$16*Model!AH$438*'Assumptions (NG)'!AF$2)/10^9,0)+if(AH$439&gt;0,('Assumptions (NG)'!$V$16*Model!AH$439*'Assumptions (NG)'!AF$3)/10^9,0)</f>
        <v>0</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v>
      </c>
      <c r="AG474" s="215">
        <f>IF(AI$438&gt;0,('Assumptions (NG)'!$V$16*Model!AI$438*'Assumptions (NG)'!AF$2)/10^9,0)+if(AI$439&gt;0,('Assumptions (NG)'!$V$16*Model!AI$439*'Assumptions (NG)'!AF$3)/10^9,0)</f>
        <v>0</v>
      </c>
      <c r="AH474" s="215">
        <f>IF(AI$438&gt;0,('Assumptions (NG)'!$V$16*Model!AI$438*'Assumptions (NG)'!AG$2)/10^9,0)+if(AI$439&gt;0,('Assumptions (NG)'!$V$16*Model!AI$439*'Assumptions (NG)'!AG$3)/10^9,0)</f>
        <v>0</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v>
      </c>
      <c r="AH475" s="215">
        <f>IF(AJ$438&gt;0,('Assumptions (NG)'!$V$16*Model!AJ$438*'Assumptions (NG)'!AG$2)/10^9,0)+if(AJ$439&gt;0,('Assumptions (NG)'!$V$16*Model!AJ$439*'Assumptions (NG)'!AG$3)/10^9,0)</f>
        <v>0</v>
      </c>
      <c r="AI475" s="215">
        <f>IF(AJ$438&gt;0,('Assumptions (NG)'!$V$16*Model!AJ$438*'Assumptions (NG)'!AH$2)/10^9,0)+if(AJ$439&gt;0,('Assumptions (NG)'!$V$16*Model!AJ$439*'Assumptions (NG)'!AH$3)/10^9,0)</f>
        <v>0</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v>
      </c>
      <c r="AI476" s="215">
        <f>IF(AK$438&gt;0,('Assumptions (NG)'!$V$16*Model!AK$438*'Assumptions (NG)'!AH$2)/10^9,0)+if(AK$439&gt;0,('Assumptions (NG)'!$V$16*Model!AK$439*'Assumptions (NG)'!AH$3)/10^9,0)</f>
        <v>0</v>
      </c>
      <c r="AJ476" s="215">
        <f>IF(AK$438&gt;0,('Assumptions (NG)'!$V$16*Model!AK$438*'Assumptions (NG)'!AI$2)/10^9,0)+if(AK$439&gt;0,('Assumptions (NG)'!$V$16*Model!AK$439*'Assumptions (NG)'!AI$3)/10^9,0)</f>
        <v>0</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v>
      </c>
      <c r="AJ477" s="215">
        <f>IF(AL$438&gt;0,('Assumptions (NG)'!$V$16*Model!AL$438*'Assumptions (NG)'!AI$2)/10^9,0)+if(AL$439&gt;0,('Assumptions (NG)'!$V$16*Model!AL$439*'Assumptions (NG)'!AI$3)/10^9,0)</f>
        <v>0</v>
      </c>
      <c r="AK477" s="215">
        <f>IF(AL$438&gt;0,('Assumptions (NG)'!$V$16*Model!AL$438*'Assumptions (NG)'!AJ$2)/10^9,0)+if(AL$439&gt;0,('Assumptions (NG)'!$V$16*Model!AL$439*'Assumptions (NG)'!AJ$3)/10^9,0)</f>
        <v>0</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v>
      </c>
      <c r="AK478" s="215">
        <f>IF(AM$438&gt;0,('Assumptions (NG)'!$V$16*Model!AM$438*'Assumptions (NG)'!AJ$2)/10^9,0)+if(AM$439&gt;0,('Assumptions (NG)'!$V$16*Model!AM$439*'Assumptions (NG)'!AJ$3)/10^9,0)</f>
        <v>0</v>
      </c>
      <c r="AL478" s="215">
        <f>IF(AM$438&gt;0,('Assumptions (NG)'!$V$16*Model!AM$438*'Assumptions (NG)'!AK$2)/10^9,0)+if(AM$439&gt;0,('Assumptions (NG)'!$V$16*Model!AM$439*'Assumptions (NG)'!AK$3)/10^9,0)</f>
        <v>0</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v>
      </c>
      <c r="AL479" s="215">
        <f>IF(AN$438&gt;0,('Assumptions (NG)'!$V$16*Model!AN$438*'Assumptions (NG)'!AK$2)/10^9,0)+if(AN$439&gt;0,('Assumptions (NG)'!$V$16*Model!AN$439*'Assumptions (NG)'!AK$3)/10^9,0)</f>
        <v>0</v>
      </c>
      <c r="AM479" s="215">
        <f>IF(AN$438&gt;0,('Assumptions (NG)'!$V$16*Model!AN$438*'Assumptions (NG)'!AL$2)/10^9,0)+if(AN$439&gt;0,('Assumptions (NG)'!$V$16*Model!AN$439*'Assumptions (NG)'!AL$3)/10^9,0)</f>
        <v>0</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0</v>
      </c>
      <c r="AM480" s="215">
        <f>IF(AO$438&gt;0,('Assumptions (NG)'!$V$16*Model!AO$438*'Assumptions (NG)'!AL$2)/10^9,0)+if(AO$439&gt;0,('Assumptions (NG)'!$V$16*Model!AO$439*'Assumptions (NG)'!AL$3)/10^9,0)</f>
        <v>0</v>
      </c>
      <c r="AN480" s="215">
        <f>IF(AO$438&gt;0,('Assumptions (NG)'!$V$16*Model!AO$438*'Assumptions (NG)'!AM$2)/10^9,0)+if(AO$439&gt;0,('Assumptions (NG)'!$V$16*Model!AO$439*'Assumptions (NG)'!AM$3)/10^9,0)</f>
        <v>0</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1.077856175</v>
      </c>
      <c r="AN481" s="215">
        <f>IF(AP$438&gt;0,('Assumptions (NG)'!$V$16*Model!AP$438*'Assumptions (NG)'!AM$2)/10^9,0)+if(AP$439&gt;0,('Assumptions (NG)'!$V$16*Model!AP$439*'Assumptions (NG)'!AM$3)/10^9,0)</f>
        <v>1.099299302</v>
      </c>
      <c r="AO481" s="215">
        <f>IF(AP$438&gt;0,('Assumptions (NG)'!$V$16*Model!AP$438*'Assumptions (NG)'!AN$2)/10^9,0)+if(AP$439&gt;0,('Assumptions (NG)'!$V$16*Model!AP$439*'Assumptions (NG)'!AN$3)/10^9,0)</f>
        <v>1.121169023</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1.532992769</v>
      </c>
      <c r="AO482" s="215">
        <f>IF(AQ$438&gt;0,('Assumptions (NG)'!$V$16*Model!AQ$438*'Assumptions (NG)'!AN$2)/10^9,0)+if(AQ$439&gt;0,('Assumptions (NG)'!$V$16*Model!AQ$439*'Assumptions (NG)'!AN$3)/10^9,0)</f>
        <v>1.563490491</v>
      </c>
      <c r="AP482" s="215">
        <f>IF(AQ$438&gt;0,('Assumptions (NG)'!$V$16*Model!AQ$438*'Assumptions (NG)'!AO$2)/10^9,0)+if(AQ$439&gt;0,('Assumptions (NG)'!$V$16*Model!AQ$439*'Assumptions (NG)'!AO$3)/10^9,0)</f>
        <v>1.594594942</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v>
      </c>
      <c r="AP483" s="215">
        <f>IF(AR$438&gt;0,('Assumptions (NG)'!$V$16*Model!AR$438*'Assumptions (NG)'!AO$2)/10^9,0)+if(AR$439&gt;0,('Assumptions (NG)'!$V$16*Model!AR$439*'Assumptions (NG)'!AO$3)/10^9,0)</f>
        <v>0</v>
      </c>
      <c r="AQ483" s="215">
        <f>IF(AR$438&gt;0,('Assumptions (NG)'!$V$16*Model!AR$438*'Assumptions (NG)'!AP$2)/10^9,0)+if(AR$439&gt;0,('Assumptions (NG)'!$V$16*Model!AR$439*'Assumptions (NG)'!AP$3)/10^9,0)</f>
        <v>0</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v>
      </c>
      <c r="AQ484" s="215">
        <f>IF(AS$438&gt;0,('Assumptions (NG)'!$V$16*Model!AS$438*'Assumptions (NG)'!AP$2)/10^9,0)+if(AS$439&gt;0,('Assumptions (NG)'!$V$16*Model!AS$439*'Assumptions (NG)'!AP$3)/10^9,0)</f>
        <v>0</v>
      </c>
      <c r="AR484" s="215">
        <f>IF(AS$438&gt;0,('Assumptions (NG)'!$V$16*Model!AS$438*'Assumptions (NG)'!AQ$2)/10^9,0)+if(AS$439&gt;0,('Assumptions (NG)'!$V$16*Model!AS$439*'Assumptions (NG)'!AQ$3)/10^9,0)</f>
        <v>0</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v>
      </c>
      <c r="AR485" s="215">
        <f>IF(AT$438&gt;0,('Assumptions (NG)'!$V$16*Model!AT$438*'Assumptions (NG)'!AQ$2)/10^9,0)+if(AT$439&gt;0,('Assumptions (NG)'!$V$16*Model!AT$439*'Assumptions (NG)'!AQ$3)/10^9,0)</f>
        <v>0</v>
      </c>
      <c r="AS485" s="215">
        <f>IF(AT$438&gt;0,('Assumptions (NG)'!$V$16*Model!AT$438*'Assumptions (NG)'!AR$2)/10^9,0)+if(AT$439&gt;0,('Assumptions (NG)'!$V$16*Model!AT$439*'Assumptions (NG)'!AR$3)/10^9,0)</f>
        <v>0</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v>
      </c>
      <c r="AS486" s="215">
        <f>IF(AU$438&gt;0,('Assumptions (NG)'!$V$16*Model!AU$438*'Assumptions (NG)'!AR$2)/10^9,0)+if(AU$439&gt;0,('Assumptions (NG)'!$V$16*Model!AU$439*'Assumptions (NG)'!AR$3)/10^9,0)</f>
        <v>0</v>
      </c>
      <c r="AT486" s="215">
        <f>IF(AU$438&gt;0,('Assumptions (NG)'!$V$16*Model!AU$438*'Assumptions (NG)'!AS$2)/10^9,0)+if(AU$439&gt;0,('Assumptions (NG)'!$V$16*Model!AU$439*'Assumptions (NG)'!AS$3)/10^9,0)</f>
        <v>0</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v>
      </c>
      <c r="AT487" s="215">
        <f>IF(AV$438&gt;0,('Assumptions (NG)'!$V$16*Model!AV$438*'Assumptions (NG)'!AS$2)/10^9,0)+if(AV$439&gt;0,('Assumptions (NG)'!$V$16*Model!AV$439*'Assumptions (NG)'!AS$3)/10^9,0)</f>
        <v>0</v>
      </c>
      <c r="AU487" s="215">
        <f>IF(AV$438&gt;0,('Assumptions (NG)'!$V$16*Model!AV$438*'Assumptions (NG)'!AT$2)/10^9,0)+if(AV$439&gt;0,('Assumptions (NG)'!$V$16*Model!AV$439*'Assumptions (NG)'!AT$3)/10^9,0)</f>
        <v>0</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v>
      </c>
      <c r="AU488" s="215">
        <f>IF(AW$438&gt;0,('Assumptions (NG)'!$V$16*Model!AW$438*'Assumptions (NG)'!AT$2)/10^9,0)+if(AW$439&gt;0,('Assumptions (NG)'!$V$16*Model!AW$439*'Assumptions (NG)'!AT$3)/10^9,0)</f>
        <v>0</v>
      </c>
      <c r="AV488" s="215">
        <f>IF(AW$438&gt;0,('Assumptions (NG)'!$V$16*Model!AW$438*'Assumptions (NG)'!AU$2)/10^9,0)+if(AW$439&gt;0,('Assumptions (NG)'!$V$16*Model!AW$439*'Assumptions (NG)'!AU$3)/10^9,0)</f>
        <v>0</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v>
      </c>
      <c r="AV489" s="215">
        <f>IF(AX$438&gt;0,('Assumptions (NG)'!$V$16*Model!AX$438*'Assumptions (NG)'!AU$2)/10^9,0)+if(AX$439&gt;0,('Assumptions (NG)'!$V$16*Model!AX$439*'Assumptions (NG)'!AU$3)/10^9,0)</f>
        <v>0</v>
      </c>
      <c r="AW489" s="215">
        <f>IF(AX$438&gt;0,('Assumptions (NG)'!$V$16*Model!AX$438*'Assumptions (NG)'!AV$2)/10^9,0)+if(AX$439&gt;0,('Assumptions (NG)'!$V$16*Model!AX$439*'Assumptions (NG)'!AV$3)/10^9,0)</f>
        <v>0</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v>
      </c>
      <c r="AW490" s="215">
        <f>IF(AY$438&gt;0,('Assumptions (NG)'!$V$16*Model!AY$438*'Assumptions (NG)'!AV$2)/10^9,0)+if(AY$439&gt;0,('Assumptions (NG)'!$V$16*Model!AY$439*'Assumptions (NG)'!AV$3)/10^9,0)</f>
        <v>0</v>
      </c>
      <c r="AX490" s="215">
        <f>IF(AY$438&gt;0,('Assumptions (NG)'!$V$16*Model!AY$438*'Assumptions (NG)'!AW$2)/10^9,0)+if(AY$439&gt;0,('Assumptions (NG)'!$V$16*Model!AY$439*'Assumptions (NG)'!AW$3)/10^9,0)</f>
        <v>0</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v>
      </c>
      <c r="AX491" s="215">
        <f>IF(AZ$438&gt;0,('Assumptions (NG)'!$V$16*Model!AZ$438*'Assumptions (NG)'!AW$2)/10^9,0)+if(AZ$439&gt;0,('Assumptions (NG)'!$V$16*Model!AZ$439*'Assumptions (NG)'!AW$3)/10^9,0)</f>
        <v>0</v>
      </c>
      <c r="AY491" s="216">
        <f>IF(AZ$438&gt;0,('Assumptions (NG)'!$V$16*Model!AZ$438*'Assumptions (NG)'!AX$2)/10^9,0)+if(AZ$439&gt;0,('Assumptions (NG)'!$V$16*Model!AZ$439*'Assumptions (NG)'!AX$3)/10^9,0)</f>
        <v>0</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v>
      </c>
      <c r="AY492" s="216">
        <f>IF(BA$438&gt;0,('Assumptions (NG)'!$V$16*Model!BA$438*'Assumptions (NG)'!AX$2)/10^9,0)+if(BA$439&gt;0,('Assumptions (NG)'!$V$16*Model!BA$439*'Assumptions (NG)'!AX$3)/10^9,0)</f>
        <v>0</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3.261589902</v>
      </c>
      <c r="D493" s="176">
        <f>'Assumptions (NG)'!$V$7*Model!D441</f>
        <v>3.321021876</v>
      </c>
      <c r="E493" s="176">
        <f>'Assumptions (NG)'!$V$7*Model!E441</f>
        <v>2.06307114</v>
      </c>
      <c r="F493" s="176">
        <f>'Assumptions (NG)'!$V$7*Model!F441</f>
        <v>1.030503024</v>
      </c>
      <c r="G493" s="176">
        <f>'Assumptions (NG)'!$V$7*Model!G441</f>
        <v>0.2494450952</v>
      </c>
      <c r="H493" s="176">
        <f>'Assumptions (NG)'!$V$7*Model!H441</f>
        <v>0.2779443286</v>
      </c>
      <c r="I493" s="176">
        <f>'Assumptions (NG)'!$V$7*Model!I441</f>
        <v>0.0887794219</v>
      </c>
      <c r="J493" s="176">
        <f>'Assumptions (NG)'!$V$7*Model!J441</f>
        <v>0.1323504605</v>
      </c>
      <c r="K493" s="176">
        <f>'Assumptions (NG)'!$V$7*Model!K441</f>
        <v>0.3257150316</v>
      </c>
      <c r="L493" s="176">
        <f>'Assumptions (NG)'!$V$7*Model!L441</f>
        <v>0.6947207924</v>
      </c>
      <c r="M493" s="176">
        <f>'Assumptions (NG)'!$V$7*Model!M441</f>
        <v>0.6729822352</v>
      </c>
      <c r="N493" s="176">
        <f>'Assumptions (NG)'!$V$7*Model!N441</f>
        <v>0.8897740201</v>
      </c>
      <c r="O493" s="176">
        <f>'Assumptions (NG)'!$V$7*Model!O441</f>
        <v>1.078564321</v>
      </c>
      <c r="P493" s="176">
        <f>'Assumptions (NG)'!$V$7*Model!P441</f>
        <v>1.771816868</v>
      </c>
      <c r="Q493" s="176">
        <f>'Assumptions (NG)'!$V$7*Model!Q441</f>
        <v>2.309108973</v>
      </c>
      <c r="R493" s="176">
        <f>'Assumptions (NG)'!$V$7*Model!R441</f>
        <v>4.271177224</v>
      </c>
      <c r="S493" s="176">
        <f>'Assumptions (NG)'!$V$7*Model!S441</f>
        <v>3.603619821</v>
      </c>
      <c r="T493" s="176">
        <f>'Assumptions (NG)'!$V$7*Model!T441</f>
        <v>2.52593489</v>
      </c>
      <c r="U493" s="176">
        <f>'Assumptions (NG)'!$V$7*Model!U441</f>
        <v>0.6721740895</v>
      </c>
      <c r="V493" s="176">
        <f>'Assumptions (NG)'!$V$7*Model!V441</f>
        <v>0.6806645514</v>
      </c>
      <c r="W493" s="176">
        <f>'Assumptions (NG)'!$V$7*Model!W441</f>
        <v>0.6942058535</v>
      </c>
      <c r="X493" s="176">
        <f>'Assumptions (NG)'!$V$7*Model!X441</f>
        <v>0</v>
      </c>
      <c r="Y493" s="176">
        <f>'Assumptions (NG)'!$V$7*Model!Y441</f>
        <v>0</v>
      </c>
      <c r="Z493" s="176">
        <f>'Assumptions (NG)'!$V$7*Model!Z441</f>
        <v>0</v>
      </c>
      <c r="AA493" s="176">
        <f>'Assumptions (NG)'!$V$7*Model!AA441</f>
        <v>0</v>
      </c>
      <c r="AB493" s="176">
        <f>'Assumptions (NG)'!$V$7*Model!AB441</f>
        <v>0</v>
      </c>
      <c r="AC493" s="176">
        <f>'Assumptions (NG)'!$V$7*Model!AC441</f>
        <v>0</v>
      </c>
      <c r="AD493" s="176">
        <f>'Assumptions (NG)'!$V$7*Model!AD441</f>
        <v>0</v>
      </c>
      <c r="AE493" s="176">
        <f>'Assumptions (NG)'!$V$7*Model!AE441</f>
        <v>0</v>
      </c>
      <c r="AF493" s="176">
        <f>'Assumptions (NG)'!$V$7*Model!AF441</f>
        <v>0</v>
      </c>
      <c r="AG493" s="176">
        <f>'Assumptions (NG)'!$V$7*Model!AG441</f>
        <v>0</v>
      </c>
      <c r="AH493" s="176">
        <f>'Assumptions (NG)'!$V$7*Model!AH441</f>
        <v>0</v>
      </c>
      <c r="AI493" s="176">
        <f>'Assumptions (NG)'!$V$7*Model!AI441</f>
        <v>0</v>
      </c>
      <c r="AJ493" s="176">
        <f>'Assumptions (NG)'!$V$7*Model!AJ441</f>
        <v>0</v>
      </c>
      <c r="AK493" s="176">
        <f>'Assumptions (NG)'!$V$7*Model!AK441</f>
        <v>0</v>
      </c>
      <c r="AL493" s="176">
        <f>'Assumptions (NG)'!$V$7*Model!AL441</f>
        <v>0</v>
      </c>
      <c r="AM493" s="176">
        <f>'Assumptions (NG)'!$V$7*Model!AM441</f>
        <v>0.7006065137</v>
      </c>
      <c r="AN493" s="176">
        <f>'Assumptions (NG)'!$V$7*Model!AN441</f>
        <v>1.710989846</v>
      </c>
      <c r="AO493" s="176">
        <f>'Assumptions (NG)'!$V$7*Model!AO441</f>
        <v>1.745028684</v>
      </c>
      <c r="AP493" s="176">
        <f>'Assumptions (NG)'!$V$7*Model!AP441</f>
        <v>1.036486712</v>
      </c>
      <c r="AQ493" s="176">
        <f>'Assumptions (NG)'!$V$7*Model!AQ441</f>
        <v>0</v>
      </c>
      <c r="AR493" s="176">
        <f>'Assumptions (NG)'!$V$7*Model!AR441</f>
        <v>0</v>
      </c>
      <c r="AS493" s="176">
        <f>'Assumptions (NG)'!$V$7*Model!AS441</f>
        <v>0</v>
      </c>
      <c r="AT493" s="176">
        <f>'Assumptions (NG)'!$V$7*Model!AT441</f>
        <v>0</v>
      </c>
      <c r="AU493" s="176">
        <f>'Assumptions (NG)'!$V$7*Model!AU441</f>
        <v>0</v>
      </c>
      <c r="AV493" s="176">
        <f>'Assumptions (NG)'!$V$7*Model!AV441</f>
        <v>0</v>
      </c>
      <c r="AW493" s="176">
        <f>'Assumptions (NG)'!$V$7*Model!AW441</f>
        <v>0</v>
      </c>
      <c r="AX493" s="176">
        <f>'Assumptions (NG)'!$V$7*Model!AX441</f>
        <v>0</v>
      </c>
      <c r="AY493" s="176">
        <f>'Assumptions (NG)'!$V$7*Model!AY441</f>
        <v>0</v>
      </c>
      <c r="AZ493" s="176">
        <f>'Assumptions (NG)'!$V$7*Model!AZ441</f>
        <v>0</v>
      </c>
      <c r="BA493" s="176">
        <f>'Assumptions (NG)'!$V$7*Model!BA441</f>
        <v>0</v>
      </c>
    </row>
    <row r="494" ht="15.75" customHeight="1">
      <c r="A494" s="207" t="s">
        <v>54</v>
      </c>
      <c r="B494" s="150" t="s">
        <v>351</v>
      </c>
      <c r="C494" s="176">
        <f>'Assumptions (NG)'!$V$8*Model!C441</f>
        <v>1.756240717</v>
      </c>
      <c r="D494" s="176">
        <f>'Assumptions (NG)'!$V$8*Model!D441</f>
        <v>1.788242549</v>
      </c>
      <c r="E494" s="176">
        <f>'Assumptions (NG)'!$V$8*Model!E441</f>
        <v>1.11088446</v>
      </c>
      <c r="F494" s="176">
        <f>'Assumptions (NG)'!$V$8*Model!F441</f>
        <v>0.5548862437</v>
      </c>
      <c r="G494" s="176">
        <f>'Assumptions (NG)'!$V$8*Model!G441</f>
        <v>0.1343165897</v>
      </c>
      <c r="H494" s="176">
        <f>'Assumptions (NG)'!$V$8*Model!H441</f>
        <v>0.1496623308</v>
      </c>
      <c r="I494" s="176">
        <f>'Assumptions (NG)'!$V$8*Model!I441</f>
        <v>0.0478043041</v>
      </c>
      <c r="J494" s="176">
        <f>'Assumptions (NG)'!$V$8*Model!J441</f>
        <v>0.07126563258</v>
      </c>
      <c r="K494" s="176">
        <f>'Assumptions (NG)'!$V$8*Model!K441</f>
        <v>0.175385017</v>
      </c>
      <c r="L494" s="176">
        <f>'Assumptions (NG)'!$V$8*Model!L441</f>
        <v>0.3740804267</v>
      </c>
      <c r="M494" s="176">
        <f>'Assumptions (NG)'!$V$8*Model!M441</f>
        <v>0.3623750497</v>
      </c>
      <c r="N494" s="176">
        <f>'Assumptions (NG)'!$V$8*Model!N441</f>
        <v>0.4791090877</v>
      </c>
      <c r="O494" s="176">
        <f>'Assumptions (NG)'!$V$8*Model!O441</f>
        <v>0.5807654036</v>
      </c>
      <c r="P494" s="176">
        <f>'Assumptions (NG)'!$V$8*Model!P441</f>
        <v>0.9540552366</v>
      </c>
      <c r="Q494" s="176">
        <f>'Assumptions (NG)'!$V$8*Model!Q441</f>
        <v>1.24336637</v>
      </c>
      <c r="R494" s="176">
        <f>'Assumptions (NG)'!$V$8*Model!R441</f>
        <v>2.299864659</v>
      </c>
      <c r="S494" s="176">
        <f>'Assumptions (NG)'!$V$8*Model!S441</f>
        <v>1.940410673</v>
      </c>
      <c r="T494" s="176">
        <f>'Assumptions (NG)'!$V$8*Model!T441</f>
        <v>1.360118787</v>
      </c>
      <c r="U494" s="176">
        <f>'Assumptions (NG)'!$V$8*Model!U441</f>
        <v>0.3619398943</v>
      </c>
      <c r="V494" s="176">
        <f>'Assumptions (NG)'!$V$8*Model!V441</f>
        <v>0.3665116815</v>
      </c>
      <c r="W494" s="176">
        <f>'Assumptions (NG)'!$V$8*Model!W441</f>
        <v>0.3738031519</v>
      </c>
      <c r="X494" s="176">
        <f>'Assumptions (NG)'!$V$8*Model!X441</f>
        <v>0</v>
      </c>
      <c r="Y494" s="176">
        <f>'Assumptions (NG)'!$V$8*Model!Y441</f>
        <v>0</v>
      </c>
      <c r="Z494" s="176">
        <f>'Assumptions (NG)'!$V$8*Model!Z441</f>
        <v>0</v>
      </c>
      <c r="AA494" s="176">
        <f>'Assumptions (NG)'!$V$8*Model!AA441</f>
        <v>0</v>
      </c>
      <c r="AB494" s="176">
        <f>'Assumptions (NG)'!$V$8*Model!AB441</f>
        <v>0</v>
      </c>
      <c r="AC494" s="176">
        <f>'Assumptions (NG)'!$V$8*Model!AC441</f>
        <v>0</v>
      </c>
      <c r="AD494" s="176">
        <f>'Assumptions (NG)'!$V$8*Model!AD441</f>
        <v>0</v>
      </c>
      <c r="AE494" s="176">
        <f>'Assumptions (NG)'!$V$8*Model!AE441</f>
        <v>0</v>
      </c>
      <c r="AF494" s="176">
        <f>'Assumptions (NG)'!$V$8*Model!AF441</f>
        <v>0</v>
      </c>
      <c r="AG494" s="176">
        <f>'Assumptions (NG)'!$V$8*Model!AG441</f>
        <v>0</v>
      </c>
      <c r="AH494" s="176">
        <f>'Assumptions (NG)'!$V$8*Model!AH441</f>
        <v>0</v>
      </c>
      <c r="AI494" s="176">
        <f>'Assumptions (NG)'!$V$8*Model!AI441</f>
        <v>0</v>
      </c>
      <c r="AJ494" s="176">
        <f>'Assumptions (NG)'!$V$8*Model!AJ441</f>
        <v>0</v>
      </c>
      <c r="AK494" s="176">
        <f>'Assumptions (NG)'!$V$8*Model!AK441</f>
        <v>0</v>
      </c>
      <c r="AL494" s="176">
        <f>'Assumptions (NG)'!$V$8*Model!AL441</f>
        <v>0</v>
      </c>
      <c r="AM494" s="176">
        <f>'Assumptions (NG)'!$V$8*Model!AM441</f>
        <v>0.3772496612</v>
      </c>
      <c r="AN494" s="176">
        <f>'Assumptions (NG)'!$V$8*Model!AN441</f>
        <v>0.9213022247</v>
      </c>
      <c r="AO494" s="176">
        <f>'Assumptions (NG)'!$V$8*Model!AO441</f>
        <v>0.9396308298</v>
      </c>
      <c r="AP494" s="176">
        <f>'Assumptions (NG)'!$V$8*Model!AP441</f>
        <v>0.5581082297</v>
      </c>
      <c r="AQ494" s="176">
        <f>'Assumptions (NG)'!$V$8*Model!AQ441</f>
        <v>0</v>
      </c>
      <c r="AR494" s="176">
        <f>'Assumptions (NG)'!$V$8*Model!AR441</f>
        <v>0</v>
      </c>
      <c r="AS494" s="176">
        <f>'Assumptions (NG)'!$V$8*Model!AS441</f>
        <v>0</v>
      </c>
      <c r="AT494" s="176">
        <f>'Assumptions (NG)'!$V$8*Model!AT441</f>
        <v>0</v>
      </c>
      <c r="AU494" s="176">
        <f>'Assumptions (NG)'!$V$8*Model!AU441</f>
        <v>0</v>
      </c>
      <c r="AV494" s="176">
        <f>'Assumptions (NG)'!$V$8*Model!AV441</f>
        <v>0</v>
      </c>
      <c r="AW494" s="176">
        <f>'Assumptions (NG)'!$V$8*Model!AW441</f>
        <v>0</v>
      </c>
      <c r="AX494" s="176">
        <f>'Assumptions (NG)'!$V$8*Model!AX441</f>
        <v>0</v>
      </c>
      <c r="AY494" s="176">
        <f>'Assumptions (NG)'!$V$8*Model!AY441</f>
        <v>0</v>
      </c>
      <c r="AZ494" s="176">
        <f>'Assumptions (NG)'!$V$8*Model!AZ441</f>
        <v>0</v>
      </c>
      <c r="BA494" s="176">
        <f>'Assumptions (NG)'!$V$8*Model!BA441</f>
        <v>0</v>
      </c>
    </row>
    <row r="495" ht="15.75" customHeight="1">
      <c r="A495" s="207" t="s">
        <v>359</v>
      </c>
      <c r="B495" s="150" t="s">
        <v>351</v>
      </c>
      <c r="C495" s="177">
        <f t="array" ref="C495">SUM(IF(ISERROR(C496:C546),"",C496:C546))</f>
        <v>-0.05738160654</v>
      </c>
      <c r="D495" s="177">
        <f t="array" ref="D495">SUM(IF(ISERROR(D496:D546),"",D496:D546))</f>
        <v>-0.2728188242</v>
      </c>
      <c r="E495" s="177">
        <f t="array" ref="E495">SUM(IF(ISERROR(E496:E546),"",E496:E546))</f>
        <v>-0.627915151</v>
      </c>
      <c r="F495" s="177">
        <f t="array" ref="F495">SUM(IF(ISERROR(F496:F546),"",F496:F546))</f>
        <v>-0.9742236548</v>
      </c>
      <c r="G495" s="177">
        <f t="array" ref="G495">SUM(IF(ISERROR(G496:G546),"",G496:G546))</f>
        <v>-1.229216941</v>
      </c>
      <c r="H495" s="177">
        <f t="array" ref="H495">SUM(IF(ISERROR(H496:H546),"",H496:H546))</f>
        <v>-1.328043052</v>
      </c>
      <c r="I495" s="177">
        <f t="array" ref="I495">SUM(IF(ISERROR(I496:I546),"",I496:I546))</f>
        <v>-1.476250319</v>
      </c>
      <c r="J495" s="177">
        <f t="array" ref="J495">SUM(IF(ISERROR(J496:J546),"",J496:J546))</f>
        <v>-1.587368053</v>
      </c>
      <c r="K495" s="177">
        <f t="array" ref="K495">SUM(IF(ISERROR(K496:K546),"",K496:K546))</f>
        <v>-1.721653134</v>
      </c>
      <c r="L495" s="177">
        <f t="array" ref="L495">SUM(IF(ISERROR(L496:L546),"",L496:L546))</f>
        <v>-1.864820228</v>
      </c>
      <c r="M495" s="177">
        <f t="array" ref="M495">SUM(IF(ISERROR(M496:M546),"",M496:M546))</f>
        <v>-1.899905515</v>
      </c>
      <c r="N495" s="177">
        <f t="array" ref="N495">SUM(IF(ISERROR(N496:N546),"",N496:N546))</f>
        <v>-1.660887251</v>
      </c>
      <c r="O495" s="177">
        <f t="array" ref="O495">SUM(IF(ISERROR(O496:O546),"",O496:O546))</f>
        <v>-1.196884265</v>
      </c>
      <c r="P495" s="177">
        <f t="array" ref="P495">SUM(IF(ISERROR(P496:P546),"",P496:P546))</f>
        <v>-0.672754966</v>
      </c>
      <c r="Q495" s="177">
        <f t="array" ref="Q495">SUM(IF(ISERROR(Q496:Q546),"",Q496:Q546))</f>
        <v>-0.4482843309</v>
      </c>
      <c r="R495" s="177">
        <f t="array" ref="R495">SUM(IF(ISERROR(R496:R546),"",R496:R546))</f>
        <v>-0.5998522022</v>
      </c>
      <c r="S495" s="177">
        <f t="array" ref="S495">SUM(IF(ISERROR(S496:S546),"",S496:S546))</f>
        <v>-0.6948454786</v>
      </c>
      <c r="T495" s="177">
        <f t="array" ref="T495">SUM(IF(ISERROR(T496:T546),"",T496:T546))</f>
        <v>-0.9650195047</v>
      </c>
      <c r="U495" s="177">
        <f t="array" ref="U495">SUM(IF(ISERROR(U496:U546),"",U496:U546))</f>
        <v>-1.553057641</v>
      </c>
      <c r="V495" s="177">
        <f t="array" ref="V495">SUM(IF(ISERROR(V496:V546),"",V496:V546))</f>
        <v>-1.640593673</v>
      </c>
      <c r="W495" s="177">
        <f t="array" ref="W495">SUM(IF(ISERROR(W496:W546),"",W496:W546))</f>
        <v>-1.735836796</v>
      </c>
      <c r="X495" s="177">
        <f t="array" ref="X495">SUM(IF(ISERROR(X496:X546),"",X496:X546))</f>
        <v>-1.971670784</v>
      </c>
      <c r="Y495" s="177">
        <f t="array" ref="Y495">SUM(IF(ISERROR(Y496:Y546),"",Y496:Y546))</f>
        <v>-1.91112718</v>
      </c>
      <c r="Z495" s="177">
        <f t="array" ref="Z495">SUM(IF(ISERROR(Z496:Z546),"",Z496:Z546))</f>
        <v>-2.048699761</v>
      </c>
      <c r="AA495" s="177">
        <f t="array" ref="AA495">SUM(IF(ISERROR(AA496:AA546),"",AA496:AA546))</f>
        <v>-1.996189263</v>
      </c>
      <c r="AB495" s="177">
        <f t="array" ref="AB495">SUM(IF(ISERROR(AB496:AB546),"",AB496:AB546))</f>
        <v>-1.874628089</v>
      </c>
      <c r="AC495" s="177">
        <f t="array" ref="AC495">SUM(IF(ISERROR(AC496:AC546),"",AC496:AC546))</f>
        <v>-1.705701914</v>
      </c>
      <c r="AD495" s="177">
        <f t="array" ref="AD495">SUM(IF(ISERROR(AD496:AD546),"",AD496:AD546))</f>
        <v>-1.382505023</v>
      </c>
      <c r="AE495" s="177">
        <f t="array" ref="AE495">SUM(IF(ISERROR(AE496:AE546),"",AE496:AE546))</f>
        <v>-0.3586926203</v>
      </c>
      <c r="AF495" s="177">
        <f t="array" ref="AF495">SUM(IF(ISERROR(AF496:AF546),"",AF496:AF546))</f>
        <v>-0.3855945668</v>
      </c>
      <c r="AG495" s="177">
        <f t="array" ref="AG495">SUM(IF(ISERROR(AG496:AG546),"",AG496:AG546))</f>
        <v>-0.4145141593</v>
      </c>
      <c r="AH495" s="177">
        <f t="array" ref="AH495">SUM(IF(ISERROR(AH496:AH546),"",AH496:AH546))</f>
        <v>0</v>
      </c>
      <c r="AI495" s="177">
        <f t="array" ref="AI495">SUM(IF(ISERROR(AI496:AI546),"",AI496:AI546))</f>
        <v>0</v>
      </c>
      <c r="AJ495" s="177">
        <f t="array" ref="AJ495">SUM(IF(ISERROR(AJ496:AJ546),"",AJ496:AJ546))</f>
        <v>0</v>
      </c>
      <c r="AK495" s="177">
        <f t="array" ref="AK495">SUM(IF(ISERROR(AK496:AK546),"",AK496:AK546))</f>
        <v>0</v>
      </c>
      <c r="AL495" s="177">
        <f t="array" ref="AL495">SUM(IF(ISERROR(AL496:AL546),"",AL496:AL546))</f>
        <v>0</v>
      </c>
      <c r="AM495" s="177">
        <f t="array" ref="AM495">SUM(IF(ISERROR(AM496:AM546),"",AM496:AM546))</f>
        <v>0</v>
      </c>
      <c r="AN495" s="177">
        <f t="array" ref="AN495">SUM(IF(ISERROR(AN496:AN546),"",AN496:AN546))</f>
        <v>0</v>
      </c>
      <c r="AO495" s="177">
        <f t="array" ref="AO495">SUM(IF(ISERROR(AO496:AO546),"",AO496:AO546))</f>
        <v>0</v>
      </c>
      <c r="AP495" s="177">
        <f t="array" ref="AP495">SUM(IF(ISERROR(AP496:AP546),"",AP496:AP546))</f>
        <v>-0.151544332</v>
      </c>
      <c r="AQ495" s="177">
        <f t="array" ref="AQ495">SUM(IF(ISERROR(AQ496:AQ546),"",AQ496:AQ546))</f>
        <v>-0.3784457456</v>
      </c>
      <c r="AR495" s="177">
        <f t="array" ref="AR495">SUM(IF(ISERROR(AR496:AR546),"",AR496:AR546))</f>
        <v>-0.4068291765</v>
      </c>
      <c r="AS495" s="177">
        <f t="array" ref="AS495">SUM(IF(ISERROR(AS496:AS546),"",AS496:AS546))</f>
        <v>-0.4373413647</v>
      </c>
      <c r="AT495" s="177">
        <f t="array" ref="AT495">SUM(IF(ISERROR(AT496:AT546),"",AT496:AT546))</f>
        <v>-0.4701419671</v>
      </c>
      <c r="AU495" s="177">
        <f t="array" ref="AU495">SUM(IF(ISERROR(AU496:AU546),"",AU496:AU546))</f>
        <v>-0.5054026146</v>
      </c>
      <c r="AV495" s="177">
        <f t="array" ref="AV495">SUM(IF(ISERROR(AV496:AV546),"",AV496:AV546))</f>
        <v>-0.5433078107</v>
      </c>
      <c r="AW495" s="177">
        <f t="array" ref="AW495">SUM(IF(ISERROR(AW496:AW546),"",AW496:AW546))</f>
        <v>-0.5840558965</v>
      </c>
      <c r="AX495" s="177">
        <f t="array" ref="AX495">SUM(IF(ISERROR(AX496:AX546),"",AX496:AX546))</f>
        <v>-0.6278600888</v>
      </c>
      <c r="AY495" s="177">
        <f t="array" ref="AY495">SUM(IF(ISERROR(AY496:AY546),"",AY496:AY546))</f>
        <v>-0.6749495954</v>
      </c>
      <c r="AZ495" s="177">
        <f t="array" ref="AZ495">SUM(IF(ISERROR(AZ496:AZ546),"",AZ496:AZ546))</f>
        <v>-0.4132331637</v>
      </c>
      <c r="BA495" s="177">
        <f t="array" ref="BA495">SUM(IF(ISERROR(BA496:BA546),"",BA496:BA546))</f>
        <v>0</v>
      </c>
      <c r="BB495" s="177">
        <f t="array" ref="BB495">SUM(IF(ISERROR(BB496:BB546),"",BB496:BB546))</f>
        <v>0</v>
      </c>
      <c r="BC495" s="177">
        <f t="array" ref="BC495">SUM(IF(ISERROR(BC496:BC546),"",BC496:BC546))</f>
        <v>0</v>
      </c>
      <c r="BD495" s="177">
        <f t="array" ref="BD495">SUM(IF(ISERROR(BD496:BD546),"",BD496:BD546))</f>
        <v>0</v>
      </c>
      <c r="BE495" s="177">
        <f t="array" ref="BE495">SUM(IF(ISERROR(BE496:BE546),"",BE496:BE546))</f>
        <v>0</v>
      </c>
      <c r="BF495" s="177">
        <f t="array" ref="BF495">SUM(IF(ISERROR(BF496:BF546),"",BF496:BF546))</f>
        <v>0</v>
      </c>
      <c r="BG495" s="177">
        <f t="array" ref="BG495">SUM(IF(ISERROR(BG496:BG546),"",BG496:BG546))</f>
        <v>0</v>
      </c>
      <c r="BH495" s="177">
        <f t="array" ref="BH495">SUM(IF(ISERROR(BH496:BH546),"",BH496:BH546))</f>
        <v>0</v>
      </c>
      <c r="BI495" s="177">
        <f t="array" ref="BI495">SUM(IF(ISERROR(BI496:BI546),"",BI496:BI546))</f>
        <v>0</v>
      </c>
      <c r="BJ495" s="177">
        <f t="array" ref="BJ495">SUM(IF(ISERROR(BJ496:BJ546),"",BJ496:BJ546))</f>
        <v>0</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-0.05738160654</v>
      </c>
      <c r="D496" s="177">
        <f>IF(Model!X$1&lt;='Assumptions (NG)'!$V$12, PPMT('Assumptions (NG)'!$V$9,Model!X$1,'Assumptions (NG)'!$V$12,'Assumptions (NG)'!$V$7*(Model!$C$438*'Assumptions (NG)'!$B$2+Model!$C$439*'Assumptions (NG)'!$B$3)/10^9),0)</f>
        <v>-0.06168522703</v>
      </c>
      <c r="E496" s="177">
        <f>IF(Model!Y$1&lt;='Assumptions (NG)'!$V$12, PPMT('Assumptions (NG)'!$V$9,Model!Y$1,'Assumptions (NG)'!$V$12,'Assumptions (NG)'!$V$7*(Model!$C$438*'Assumptions (NG)'!$B$2+Model!$C$439*'Assumptions (NG)'!$B$3)/10^9),0)</f>
        <v>-0.06631161906</v>
      </c>
      <c r="F496" s="177">
        <f>IF(Model!Z$1&lt;='Assumptions (NG)'!$V$12, PPMT('Assumptions (NG)'!$V$9,Model!Z$1,'Assumptions (NG)'!$V$12,'Assumptions (NG)'!$V$7*(Model!$C$438*'Assumptions (NG)'!$B$2+Model!$C$439*'Assumptions (NG)'!$B$3)/10^9),0)</f>
        <v>-0.07128499049</v>
      </c>
      <c r="G496" s="177">
        <f>IF(Model!AA$1&lt;='Assumptions (NG)'!$V$12, PPMT('Assumptions (NG)'!$V$9,Model!AA$1,'Assumptions (NG)'!$V$12,'Assumptions (NG)'!$V$7*(Model!$C$438*'Assumptions (NG)'!$B$2+Model!$C$439*'Assumptions (NG)'!$B$3)/10^9),0)</f>
        <v>-0.07663136478</v>
      </c>
      <c r="H496" s="177">
        <f>IF(Model!AB$1&lt;='Assumptions (NG)'!$V$12, PPMT('Assumptions (NG)'!$V$9,Model!AB$1,'Assumptions (NG)'!$V$12,'Assumptions (NG)'!$V$7*(Model!$C$438*'Assumptions (NG)'!$B$2+Model!$C$439*'Assumptions (NG)'!$B$3)/10^9),0)</f>
        <v>-0.08237871713</v>
      </c>
      <c r="I496" s="177">
        <f>IF(Model!AC$1&lt;='Assumptions (NG)'!$V$12, PPMT('Assumptions (NG)'!$V$9,Model!AC$1,'Assumptions (NG)'!$V$12,'Assumptions (NG)'!$V$7*(Model!$C$438*'Assumptions (NG)'!$B$2+Model!$C$439*'Assumptions (NG)'!$B$3)/10^9),0)</f>
        <v>-0.08855712092</v>
      </c>
      <c r="J496" s="177">
        <f>IF(Model!AD$1&lt;='Assumptions (NG)'!$V$12, PPMT('Assumptions (NG)'!$V$9,Model!AD$1,'Assumptions (NG)'!$V$12,'Assumptions (NG)'!$V$7*(Model!$C$438*'Assumptions (NG)'!$B$2+Model!$C$439*'Assumptions (NG)'!$B$3)/10^9),0)</f>
        <v>-0.09519890499</v>
      </c>
      <c r="K496" s="177">
        <f>IF(Model!AE$1&lt;='Assumptions (NG)'!$V$12, PPMT('Assumptions (NG)'!$V$9,Model!AE$1,'Assumptions (NG)'!$V$12,'Assumptions (NG)'!$V$7*(Model!$C$438*'Assumptions (NG)'!$B$2+Model!$C$439*'Assumptions (NG)'!$B$3)/10^9),0)</f>
        <v>-0.1023388229</v>
      </c>
      <c r="L496" s="177">
        <f>IF(Model!AF$1&lt;='Assumptions (NG)'!$V$12, PPMT('Assumptions (NG)'!$V$9,Model!AF$1,'Assumptions (NG)'!$V$12,'Assumptions (NG)'!$V$7*(Model!$C$438*'Assumptions (NG)'!$B$2+Model!$C$439*'Assumptions (NG)'!$B$3)/10^9),0)</f>
        <v>-0.1100142346</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-0.2111335972</v>
      </c>
      <c r="E497" s="218">
        <f>IF(Model!X$1&lt;='Assumptions (NG)'!$V$12,PPMT('Assumptions (NG)'!$V$9,Model!X$1,'Assumptions (NG)'!$V$12,'Assumptions (NG)'!$V$7*Model!$D$438*AVERAGE('Assumptions (NG)'!$B$2)+ Model!$D$439*AVERAGE('Assumptions (NG)'!$B$3))/10^9,0)</f>
        <v>-0.226968617</v>
      </c>
      <c r="F497" s="218">
        <f>IF(Model!Y$1&lt;='Assumptions (NG)'!$V$12,PPMT('Assumptions (NG)'!$V$9,Model!Y$1,'Assumptions (NG)'!$V$12,'Assumptions (NG)'!$V$7*Model!$D$438*AVERAGE('Assumptions (NG)'!$B$2)+ Model!$D$439*AVERAGE('Assumptions (NG)'!$B$3))/10^9,0)</f>
        <v>-0.2439912633</v>
      </c>
      <c r="G497" s="218">
        <f>IF(Model!Z$1&lt;='Assumptions (NG)'!$V$12,PPMT('Assumptions (NG)'!$V$9,Model!Z$1,'Assumptions (NG)'!$V$12,'Assumptions (NG)'!$V$7*Model!$D$438*AVERAGE('Assumptions (NG)'!$B$2)+ Model!$D$439*AVERAGE('Assumptions (NG)'!$B$3))/10^9,0)</f>
        <v>-0.262290608</v>
      </c>
      <c r="H497" s="218">
        <f>IF(Model!AA$1&lt;='Assumptions (NG)'!$V$12,PPMT('Assumptions (NG)'!$V$9,Model!AA$1,'Assumptions (NG)'!$V$12,'Assumptions (NG)'!$V$7*Model!$D$438*AVERAGE('Assumptions (NG)'!$B$2)+ Model!$D$439*AVERAGE('Assumptions (NG)'!$B$3))/10^9,0)</f>
        <v>-0.2819624036</v>
      </c>
      <c r="I497" s="218">
        <f>IF(Model!AB$1&lt;='Assumptions (NG)'!$V$12,PPMT('Assumptions (NG)'!$V$9,Model!AB$1,'Assumptions (NG)'!$V$12,'Assumptions (NG)'!$V$7*Model!$D$438*AVERAGE('Assumptions (NG)'!$B$2)+ Model!$D$439*AVERAGE('Assumptions (NG)'!$B$3))/10^9,0)</f>
        <v>-0.3031095839</v>
      </c>
      <c r="J497" s="218">
        <f>IF(Model!AC$1&lt;='Assumptions (NG)'!$V$12,PPMT('Assumptions (NG)'!$V$9,Model!AC$1,'Assumptions (NG)'!$V$12,'Assumptions (NG)'!$V$7*Model!$D$438*AVERAGE('Assumptions (NG)'!$B$2)+ Model!$D$439*AVERAGE('Assumptions (NG)'!$B$3))/10^9,0)</f>
        <v>-0.3258428027</v>
      </c>
      <c r="K497" s="218">
        <f>IF(Model!AD$1&lt;='Assumptions (NG)'!$V$12,PPMT('Assumptions (NG)'!$V$9,Model!AD$1,'Assumptions (NG)'!$V$12,'Assumptions (NG)'!$V$7*Model!$D$438*AVERAGE('Assumptions (NG)'!$B$2)+ Model!$D$439*AVERAGE('Assumptions (NG)'!$B$3))/10^9,0)</f>
        <v>-0.3502810129</v>
      </c>
      <c r="L497" s="218">
        <f>IF(Model!AE$1&lt;='Assumptions (NG)'!$V$12,PPMT('Assumptions (NG)'!$V$9,Model!AE$1,'Assumptions (NG)'!$V$12,'Assumptions (NG)'!$V$7*Model!$D$438*AVERAGE('Assumptions (NG)'!$B$2)+ Model!$D$439*AVERAGE('Assumptions (NG)'!$B$3))/10^9,0)</f>
        <v>-0.3765520888</v>
      </c>
      <c r="M497" s="218">
        <f>IF(Model!AF$1&lt;='Assumptions (NG)'!$V$12,PPMT('Assumptions (NG)'!$V$9,Model!AF$1,'Assumptions (NG)'!$V$12,'Assumptions (NG)'!$V$7*Model!$D$438*AVERAGE('Assumptions (NG)'!$B$2)+ Model!$D$439*AVERAGE('Assumptions (NG)'!$B$3))/10^9,0)</f>
        <v>-0.4047934955</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-0.334634915</v>
      </c>
      <c r="F498" s="219">
        <f>IF(Model!X$1&lt;='Assumptions (NG)'!$V$12,PPMT('Assumptions (NG)'!$V$9,Model!X$1,'Assumptions (NG)'!$V$12,'Assumptions (NG)'!$V$7*Model!$E$438*AVERAGE('Assumptions (NG)'!$B$2:$C$2)+ Model!$E$439*AVERAGE('Assumptions (NG)'!$B$3:$C$3))/10^9,0)</f>
        <v>-0.3597325336</v>
      </c>
      <c r="G498" s="219">
        <f>IF(Model!Y$1&lt;='Assumptions (NG)'!$V$12,PPMT('Assumptions (NG)'!$V$9,Model!Y$1,'Assumptions (NG)'!$V$12,'Assumptions (NG)'!$V$7*Model!$E$438*AVERAGE('Assumptions (NG)'!$B$2:$C$2)+ Model!$E$439*AVERAGE('Assumptions (NG)'!$B$3:$C$3))/10^9,0)</f>
        <v>-0.3867124736</v>
      </c>
      <c r="H498" s="219">
        <f>IF(Model!Z$1&lt;='Assumptions (NG)'!$V$12,PPMT('Assumptions (NG)'!$V$9,Model!Z$1,'Assumptions (NG)'!$V$12,'Assumptions (NG)'!$V$7*Model!$E$438*AVERAGE('Assumptions (NG)'!$B$2:$C$2)+ Model!$E$439*AVERAGE('Assumptions (NG)'!$B$3:$C$3))/10^9,0)</f>
        <v>-0.4157159091</v>
      </c>
      <c r="I498" s="219">
        <f>IF(Model!AA$1&lt;='Assumptions (NG)'!$V$12,PPMT('Assumptions (NG)'!$V$9,Model!AA$1,'Assumptions (NG)'!$V$12,'Assumptions (NG)'!$V$7*Model!$E$438*AVERAGE('Assumptions (NG)'!$B$2:$C$2)+ Model!$E$439*AVERAGE('Assumptions (NG)'!$B$3:$C$3))/10^9,0)</f>
        <v>-0.4468946023</v>
      </c>
      <c r="J498" s="219">
        <f>IF(Model!AB$1&lt;='Assumptions (NG)'!$V$12,PPMT('Assumptions (NG)'!$V$9,Model!AB$1,'Assumptions (NG)'!$V$12,'Assumptions (NG)'!$V$7*Model!$E$438*AVERAGE('Assumptions (NG)'!$B$2:$C$2)+ Model!$E$439*AVERAGE('Assumptions (NG)'!$B$3:$C$3))/10^9,0)</f>
        <v>-0.4804116975</v>
      </c>
      <c r="K498" s="219">
        <f>IF(Model!AC$1&lt;='Assumptions (NG)'!$V$12,PPMT('Assumptions (NG)'!$V$9,Model!AC$1,'Assumptions (NG)'!$V$12,'Assumptions (NG)'!$V$7*Model!$E$438*AVERAGE('Assumptions (NG)'!$B$2:$C$2)+ Model!$E$439*AVERAGE('Assumptions (NG)'!$B$3:$C$3))/10^9,0)</f>
        <v>-0.5164425748</v>
      </c>
      <c r="L498" s="219">
        <f>IF(Model!AD$1&lt;='Assumptions (NG)'!$V$12,PPMT('Assumptions (NG)'!$V$9,Model!AD$1,'Assumptions (NG)'!$V$12,'Assumptions (NG)'!$V$7*Model!$E$438*AVERAGE('Assumptions (NG)'!$B$2:$C$2)+ Model!$E$439*AVERAGE('Assumptions (NG)'!$B$3:$C$3))/10^9,0)</f>
        <v>-0.5551757679</v>
      </c>
      <c r="M498" s="219">
        <f>IF(Model!AE$1&lt;='Assumptions (NG)'!$V$12,PPMT('Assumptions (NG)'!$V$9,Model!AE$1,'Assumptions (NG)'!$V$12,'Assumptions (NG)'!$V$7*Model!$E$438*AVERAGE('Assumptions (NG)'!$B$2:$C$2)+ Model!$E$439*AVERAGE('Assumptions (NG)'!$B$3:$C$3))/10^9,0)</f>
        <v>-0.5968139505</v>
      </c>
      <c r="N498" s="219">
        <f>IF(Model!AF$1&lt;='Assumptions (NG)'!$V$12,PPMT('Assumptions (NG)'!$V$9,Model!AF$1,'Assumptions (NG)'!$V$12,'Assumptions (NG)'!$V$7*Model!$E$438*AVERAGE('Assumptions (NG)'!$B$2:$C$2)+ Model!$E$439*AVERAGE('Assumptions (NG)'!$B$3:$C$3))/10^9,0)</f>
        <v>-0.6415749968</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-0.2992148674</v>
      </c>
      <c r="G499" s="219">
        <f>IF(Model!X$1&lt;='Assumptions (NG)'!$V$12,PPMT('Assumptions (NG)'!$V$9,Model!X$1,'Assumptions (NG)'!$V$12,'Assumptions (NG)'!$V$7*Model!$F$438*AVERAGE('Assumptions (NG)'!$B$2:$D$2)+ Model!$F$439*AVERAGE('Assumptions (NG)'!$B$3:$D$3))/10^9,0)</f>
        <v>-0.3216559825</v>
      </c>
      <c r="H499" s="219">
        <f>IF(Model!Y$1&lt;='Assumptions (NG)'!$V$12,PPMT('Assumptions (NG)'!$V$9,Model!Y$1,'Assumptions (NG)'!$V$12,'Assumptions (NG)'!$V$7*Model!$F$438*AVERAGE('Assumptions (NG)'!$B$2:$D$2)+ Model!$F$439*AVERAGE('Assumptions (NG)'!$B$3:$D$3))/10^9,0)</f>
        <v>-0.3457801812</v>
      </c>
      <c r="I499" s="219">
        <f>IF(Model!Z$1&lt;='Assumptions (NG)'!$V$12,PPMT('Assumptions (NG)'!$V$9,Model!Z$1,'Assumptions (NG)'!$V$12,'Assumptions (NG)'!$V$7*Model!$F$438*AVERAGE('Assumptions (NG)'!$B$2:$D$2)+ Model!$F$439*AVERAGE('Assumptions (NG)'!$B$3:$D$3))/10^9,0)</f>
        <v>-0.3717136948</v>
      </c>
      <c r="J499" s="219">
        <f>IF(Model!AA$1&lt;='Assumptions (NG)'!$V$12,PPMT('Assumptions (NG)'!$V$9,Model!AA$1,'Assumptions (NG)'!$V$12,'Assumptions (NG)'!$V$7*Model!$F$438*AVERAGE('Assumptions (NG)'!$B$2:$D$2)+ Model!$F$439*AVERAGE('Assumptions (NG)'!$B$3:$D$3))/10^9,0)</f>
        <v>-0.3995922219</v>
      </c>
      <c r="K499" s="219">
        <f>IF(Model!AB$1&lt;='Assumptions (NG)'!$V$12,PPMT('Assumptions (NG)'!$V$9,Model!AB$1,'Assumptions (NG)'!$V$12,'Assumptions (NG)'!$V$7*Model!$F$438*AVERAGE('Assumptions (NG)'!$B$2:$D$2)+ Model!$F$439*AVERAGE('Assumptions (NG)'!$B$3:$D$3))/10^9,0)</f>
        <v>-0.4295616385</v>
      </c>
      <c r="L499" s="219">
        <f>IF(Model!AC$1&lt;='Assumptions (NG)'!$V$12,PPMT('Assumptions (NG)'!$V$9,Model!AC$1,'Assumptions (NG)'!$V$12,'Assumptions (NG)'!$V$7*Model!$F$438*AVERAGE('Assumptions (NG)'!$B$2:$D$2)+ Model!$F$439*AVERAGE('Assumptions (NG)'!$B$3:$D$3))/10^9,0)</f>
        <v>-0.4617787614</v>
      </c>
      <c r="M499" s="219">
        <f>IF(Model!AD$1&lt;='Assumptions (NG)'!$V$12,PPMT('Assumptions (NG)'!$V$9,Model!AD$1,'Assumptions (NG)'!$V$12,'Assumptions (NG)'!$V$7*Model!$F$438*AVERAGE('Assumptions (NG)'!$B$2:$D$2)+ Model!$F$439*AVERAGE('Assumptions (NG)'!$B$3:$D$3))/10^9,0)</f>
        <v>-0.4964121685</v>
      </c>
      <c r="N499" s="219">
        <f>IF(Model!AE$1&lt;='Assumptions (NG)'!$V$12,PPMT('Assumptions (NG)'!$V$9,Model!AE$1,'Assumptions (NG)'!$V$12,'Assumptions (NG)'!$V$7*Model!$F$438*AVERAGE('Assumptions (NG)'!$B$2:$D$2)+ Model!$F$439*AVERAGE('Assumptions (NG)'!$B$3:$D$3))/10^9,0)</f>
        <v>-0.5336430811</v>
      </c>
      <c r="O499" s="219">
        <f>IF(Model!AF$1&lt;='Assumptions (NG)'!$V$12,PPMT('Assumptions (NG)'!$V$9,Model!AF$1,'Assumptions (NG)'!$V$12,'Assumptions (NG)'!$V$7*Model!$F$438*AVERAGE('Assumptions (NG)'!$B$2:$D$2)+ Model!$F$439*AVERAGE('Assumptions (NG)'!$B$3:$D$3))/10^9,0)</f>
        <v>-0.5736663122</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-0.1819265122</v>
      </c>
      <c r="H500" s="160">
        <f>IF(Model!X$1&lt;='Assumptions (NG)'!$V$12,PPMT('Assumptions (NG)'!$V$9,Model!X$1,'Assumptions (NG)'!$V$12,'Assumptions (NG)'!$V$7*Model!$G$438*AVERAGE('Assumptions (NG)'!$C$2:$E$2)+ Model!$G$439*AVERAGE('Assumptions (NG)'!$C$3:$E$3))/10^9,0)</f>
        <v>-0.1955710006</v>
      </c>
      <c r="I500" s="160">
        <f>IF(Model!Y$1&lt;='Assumptions (NG)'!$V$12,PPMT('Assumptions (NG)'!$V$9,Model!Y$1,'Assumptions (NG)'!$V$12,'Assumptions (NG)'!$V$7*Model!$G$438*AVERAGE('Assumptions (NG)'!$C$2:$E$2)+ Model!$G$439*AVERAGE('Assumptions (NG)'!$C$3:$E$3))/10^9,0)</f>
        <v>-0.2102388256</v>
      </c>
      <c r="J500" s="160">
        <f>IF(Model!Z$1&lt;='Assumptions (NG)'!$V$12,PPMT('Assumptions (NG)'!$V$9,Model!Z$1,'Assumptions (NG)'!$V$12,'Assumptions (NG)'!$V$7*Model!$G$438*AVERAGE('Assumptions (NG)'!$C$2:$E$2)+ Model!$G$439*AVERAGE('Assumptions (NG)'!$C$3:$E$3))/10^9,0)</f>
        <v>-0.2260067376</v>
      </c>
      <c r="K500" s="160">
        <f>IF(Model!AA$1&lt;='Assumptions (NG)'!$V$12,PPMT('Assumptions (NG)'!$V$9,Model!AA$1,'Assumptions (NG)'!$V$12,'Assumptions (NG)'!$V$7*Model!$G$438*AVERAGE('Assumptions (NG)'!$C$2:$E$2)+ Model!$G$439*AVERAGE('Assumptions (NG)'!$C$3:$E$3))/10^9,0)</f>
        <v>-0.2429572429</v>
      </c>
      <c r="L500" s="160">
        <f>IF(Model!AB$1&lt;='Assumptions (NG)'!$V$12,PPMT('Assumptions (NG)'!$V$9,Model!AB$1,'Assumptions (NG)'!$V$12,'Assumptions (NG)'!$V$7*Model!$G$438*AVERAGE('Assumptions (NG)'!$C$2:$E$2)+ Model!$G$439*AVERAGE('Assumptions (NG)'!$C$3:$E$3))/10^9,0)</f>
        <v>-0.2611790361</v>
      </c>
      <c r="M500" s="160">
        <f>IF(Model!AC$1&lt;='Assumptions (NG)'!$V$12,PPMT('Assumptions (NG)'!$V$9,Model!AC$1,'Assumptions (NG)'!$V$12,'Assumptions (NG)'!$V$7*Model!$G$438*AVERAGE('Assumptions (NG)'!$C$2:$E$2)+ Model!$G$439*AVERAGE('Assumptions (NG)'!$C$3:$E$3))/10^9,0)</f>
        <v>-0.2807674638</v>
      </c>
      <c r="N500" s="160">
        <f>IF(Model!AD$1&lt;='Assumptions (NG)'!$V$12,PPMT('Assumptions (NG)'!$V$9,Model!AD$1,'Assumptions (NG)'!$V$12,'Assumptions (NG)'!$V$7*Model!$G$438*AVERAGE('Assumptions (NG)'!$C$2:$E$2)+ Model!$G$439*AVERAGE('Assumptions (NG)'!$C$3:$E$3))/10^9,0)</f>
        <v>-0.3018250236</v>
      </c>
      <c r="O500" s="160">
        <f>IF(Model!AE$1&lt;='Assumptions (NG)'!$V$12,PPMT('Assumptions (NG)'!$V$9,Model!AE$1,'Assumptions (NG)'!$V$12,'Assumptions (NG)'!$V$7*Model!$G$438*AVERAGE('Assumptions (NG)'!$C$2:$E$2)+ Model!$G$439*AVERAGE('Assumptions (NG)'!$C$3:$E$3))/10^9,0)</f>
        <v>-0.3244619004</v>
      </c>
      <c r="P500" s="160">
        <f>IF(Model!AF$1&lt;='Assumptions (NG)'!$V$12,PPMT('Assumptions (NG)'!$V$9,Model!AF$1,'Assumptions (NG)'!$V$12,'Assumptions (NG)'!$V$7*Model!$G$438*AVERAGE('Assumptions (NG)'!$C$2:$E$2)+ Model!$G$439*AVERAGE('Assumptions (NG)'!$C$3:$E$3))/10^9,0)</f>
        <v>-0.3487965429</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-0.006634840302</v>
      </c>
      <c r="I501" s="160">
        <f>IF(Model!X$1&lt;='Assumptions (NG)'!$V$12,PPMT('Assumptions (NG)'!$V$9,Model!X$1,'Assumptions (NG)'!$V$12,'Assumptions (NG)'!$V$7*Model!$H$438*AVERAGE('Assumptions (NG)'!$D$2:$F$2)+ Model!$H$439*AVERAGE('Assumptions (NG)'!$D$3:$F$3))/10^9,0)</f>
        <v>-0.007132453324</v>
      </c>
      <c r="J501" s="160">
        <f>IF(Model!Y$1&lt;='Assumptions (NG)'!$V$12,PPMT('Assumptions (NG)'!$V$9,Model!Y$1,'Assumptions (NG)'!$V$12,'Assumptions (NG)'!$V$7*Model!$H$438*AVERAGE('Assumptions (NG)'!$D$2:$F$2)+ Model!$H$439*AVERAGE('Assumptions (NG)'!$D$3:$F$3))/10^9,0)</f>
        <v>-0.007667387324</v>
      </c>
      <c r="K501" s="160">
        <f>IF(Model!Z$1&lt;='Assumptions (NG)'!$V$12,PPMT('Assumptions (NG)'!$V$9,Model!Z$1,'Assumptions (NG)'!$V$12,'Assumptions (NG)'!$V$7*Model!$H$438*AVERAGE('Assumptions (NG)'!$D$2:$F$2)+ Model!$H$439*AVERAGE('Assumptions (NG)'!$D$3:$F$3))/10^9,0)</f>
        <v>-0.008242441373</v>
      </c>
      <c r="L501" s="160">
        <f>IF(Model!AA$1&lt;='Assumptions (NG)'!$V$12,PPMT('Assumptions (NG)'!$V$9,Model!AA$1,'Assumptions (NG)'!$V$12,'Assumptions (NG)'!$V$7*Model!$H$438*AVERAGE('Assumptions (NG)'!$D$2:$F$2)+ Model!$H$439*AVERAGE('Assumptions (NG)'!$D$3:$F$3))/10^9,0)</f>
        <v>-0.008860624476</v>
      </c>
      <c r="M501" s="160">
        <f>IF(Model!AB$1&lt;='Assumptions (NG)'!$V$12,PPMT('Assumptions (NG)'!$V$9,Model!AB$1,'Assumptions (NG)'!$V$12,'Assumptions (NG)'!$V$7*Model!$H$438*AVERAGE('Assumptions (NG)'!$D$2:$F$2)+ Model!$H$439*AVERAGE('Assumptions (NG)'!$D$3:$F$3))/10^9,0)</f>
        <v>-0.009525171312</v>
      </c>
      <c r="N501" s="160">
        <f>IF(Model!AC$1&lt;='Assumptions (NG)'!$V$12,PPMT('Assumptions (NG)'!$V$9,Model!AC$1,'Assumptions (NG)'!$V$12,'Assumptions (NG)'!$V$7*Model!$H$438*AVERAGE('Assumptions (NG)'!$D$2:$F$2)+ Model!$H$439*AVERAGE('Assumptions (NG)'!$D$3:$F$3))/10^9,0)</f>
        <v>-0.01023955916</v>
      </c>
      <c r="O501" s="160">
        <f>IF(Model!AD$1&lt;='Assumptions (NG)'!$V$12,PPMT('Assumptions (NG)'!$V$9,Model!AD$1,'Assumptions (NG)'!$V$12,'Assumptions (NG)'!$V$7*Model!$H$438*AVERAGE('Assumptions (NG)'!$D$2:$F$2)+ Model!$H$439*AVERAGE('Assumptions (NG)'!$D$3:$F$3))/10^9,0)</f>
        <v>-0.0110075261</v>
      </c>
      <c r="P501" s="160">
        <f>IF(Model!AE$1&lt;='Assumptions (NG)'!$V$12,PPMT('Assumptions (NG)'!$V$9,Model!AE$1,'Assumptions (NG)'!$V$12,'Assumptions (NG)'!$V$7*Model!$H$438*AVERAGE('Assumptions (NG)'!$D$2:$F$2)+ Model!$H$439*AVERAGE('Assumptions (NG)'!$D$3:$F$3))/10^9,0)</f>
        <v>-0.01183309055</v>
      </c>
      <c r="Q501" s="160">
        <f>IF(Model!AF$1&lt;='Assumptions (NG)'!$V$12,PPMT('Assumptions (NG)'!$V$9,Model!AF$1,'Assumptions (NG)'!$V$12,'Assumptions (NG)'!$V$7*Model!$H$438*AVERAGE('Assumptions (NG)'!$D$2:$F$2)+ Model!$H$439*AVERAGE('Assumptions (NG)'!$D$3:$F$3))/10^9,0)</f>
        <v>-0.01272057235</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-0.04860403783</v>
      </c>
      <c r="J502" s="160">
        <f>IF(Model!X$1&lt;='Assumptions (NG)'!$V$12,PPMT('Assumptions (NG)'!$V$9,Model!X$1,'Assumptions (NG)'!$V$12,'Assumptions (NG)'!$V$7*Model!$I$438*AVERAGE('Assumptions (NG)'!$E$2:$G$2)+ Model!$I$439*AVERAGE('Assumptions (NG)'!$E$3:$G$3))/10^9,0)</f>
        <v>-0.05224934067</v>
      </c>
      <c r="K502" s="160">
        <f>IF(Model!Y$1&lt;='Assumptions (NG)'!$V$12,PPMT('Assumptions (NG)'!$V$9,Model!Y$1,'Assumptions (NG)'!$V$12,'Assumptions (NG)'!$V$7*Model!$I$438*AVERAGE('Assumptions (NG)'!$E$2:$G$2)+ Model!$I$439*AVERAGE('Assumptions (NG)'!$E$3:$G$3))/10^9,0)</f>
        <v>-0.05616804122</v>
      </c>
      <c r="L502" s="160">
        <f>IF(Model!Z$1&lt;='Assumptions (NG)'!$V$12,PPMT('Assumptions (NG)'!$V$9,Model!Z$1,'Assumptions (NG)'!$V$12,'Assumptions (NG)'!$V$7*Model!$I$438*AVERAGE('Assumptions (NG)'!$E$2:$G$2)+ Model!$I$439*AVERAGE('Assumptions (NG)'!$E$3:$G$3))/10^9,0)</f>
        <v>-0.06038064431</v>
      </c>
      <c r="M502" s="160">
        <f>IF(Model!AA$1&lt;='Assumptions (NG)'!$V$12,PPMT('Assumptions (NG)'!$V$9,Model!AA$1,'Assumptions (NG)'!$V$12,'Assumptions (NG)'!$V$7*Model!$I$438*AVERAGE('Assumptions (NG)'!$E$2:$G$2)+ Model!$I$439*AVERAGE('Assumptions (NG)'!$E$3:$G$3))/10^9,0)</f>
        <v>-0.06490919263</v>
      </c>
      <c r="N502" s="160">
        <f>IF(Model!AB$1&lt;='Assumptions (NG)'!$V$12,PPMT('Assumptions (NG)'!$V$9,Model!AB$1,'Assumptions (NG)'!$V$12,'Assumptions (NG)'!$V$7*Model!$I$438*AVERAGE('Assumptions (NG)'!$E$2:$G$2)+ Model!$I$439*AVERAGE('Assumptions (NG)'!$E$3:$G$3))/10^9,0)</f>
        <v>-0.06977738208</v>
      </c>
      <c r="O502" s="160">
        <f>IF(Model!AC$1&lt;='Assumptions (NG)'!$V$12,PPMT('Assumptions (NG)'!$V$9,Model!AC$1,'Assumptions (NG)'!$V$12,'Assumptions (NG)'!$V$7*Model!$I$438*AVERAGE('Assumptions (NG)'!$E$2:$G$2)+ Model!$I$439*AVERAGE('Assumptions (NG)'!$E$3:$G$3))/10^9,0)</f>
        <v>-0.07501068574</v>
      </c>
      <c r="P502" s="160">
        <f>IF(Model!AD$1&lt;='Assumptions (NG)'!$V$12,PPMT('Assumptions (NG)'!$V$9,Model!AD$1,'Assumptions (NG)'!$V$12,'Assumptions (NG)'!$V$7*Model!$I$438*AVERAGE('Assumptions (NG)'!$E$2:$G$2)+ Model!$I$439*AVERAGE('Assumptions (NG)'!$E$3:$G$3))/10^9,0)</f>
        <v>-0.08063648717</v>
      </c>
      <c r="Q502" s="160">
        <f>IF(Model!AE$1&lt;='Assumptions (NG)'!$V$12,PPMT('Assumptions (NG)'!$V$9,Model!AE$1,'Assumptions (NG)'!$V$12,'Assumptions (NG)'!$V$7*Model!$I$438*AVERAGE('Assumptions (NG)'!$E$2:$G$2)+ Model!$I$439*AVERAGE('Assumptions (NG)'!$E$3:$G$3))/10^9,0)</f>
        <v>-0.0866842237</v>
      </c>
      <c r="R502" s="160">
        <f>IF(Model!AF$1&lt;='Assumptions (NG)'!$V$12,PPMT('Assumptions (NG)'!$V$9,Model!AF$1,'Assumptions (NG)'!$V$12,'Assumptions (NG)'!$V$7*Model!$I$438*AVERAGE('Assumptions (NG)'!$E$2:$G$2)+ Model!$I$439*AVERAGE('Assumptions (NG)'!$E$3:$G$3))/10^9,0)</f>
        <v>-0.09318554048</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-0.0003989601539</v>
      </c>
      <c r="K503" s="160">
        <f>IF(Model!X$1&lt;='Assumptions (NG)'!$V$12,PPMT('Assumptions (NG)'!$V$9,Model!X$1,'Assumptions (NG)'!$V$12,'Assumptions (NG)'!$V$7*Model!$J$438*AVERAGE('Assumptions (NG)'!$F$2:$H$2)+ Model!$J$439*AVERAGE('Assumptions (NG)'!$F$3:$H$3))/10^9,0)</f>
        <v>-0.0004288821655</v>
      </c>
      <c r="L503" s="160">
        <f>IF(Model!Y$1&lt;='Assumptions (NG)'!$V$12,PPMT('Assumptions (NG)'!$V$9,Model!Y$1,'Assumptions (NG)'!$V$12,'Assumptions (NG)'!$V$7*Model!$J$438*AVERAGE('Assumptions (NG)'!$F$2:$H$2)+ Model!$J$439*AVERAGE('Assumptions (NG)'!$F$3:$H$3))/10^9,0)</f>
        <v>-0.0004610483279</v>
      </c>
      <c r="M503" s="160">
        <f>IF(Model!Z$1&lt;='Assumptions (NG)'!$V$12,PPMT('Assumptions (NG)'!$V$9,Model!Z$1,'Assumptions (NG)'!$V$12,'Assumptions (NG)'!$V$7*Model!$J$438*AVERAGE('Assumptions (NG)'!$F$2:$H$2)+ Model!$J$439*AVERAGE('Assumptions (NG)'!$F$3:$H$3))/10^9,0)</f>
        <v>-0.0004956269525</v>
      </c>
      <c r="N503" s="160">
        <f>IF(Model!AA$1&lt;='Assumptions (NG)'!$V$12,PPMT('Assumptions (NG)'!$V$9,Model!AA$1,'Assumptions (NG)'!$V$12,'Assumptions (NG)'!$V$7*Model!$J$438*AVERAGE('Assumptions (NG)'!$F$2:$H$2)+ Model!$J$439*AVERAGE('Assumptions (NG)'!$F$3:$H$3))/10^9,0)</f>
        <v>-0.0005327989739</v>
      </c>
      <c r="O503" s="160">
        <f>IF(Model!AB$1&lt;='Assumptions (NG)'!$V$12,PPMT('Assumptions (NG)'!$V$9,Model!AB$1,'Assumptions (NG)'!$V$12,'Assumptions (NG)'!$V$7*Model!$J$438*AVERAGE('Assumptions (NG)'!$F$2:$H$2)+ Model!$J$439*AVERAGE('Assumptions (NG)'!$F$3:$H$3))/10^9,0)</f>
        <v>-0.0005727588969</v>
      </c>
      <c r="P503" s="160">
        <f>IF(Model!AC$1&lt;='Assumptions (NG)'!$V$12,PPMT('Assumptions (NG)'!$V$9,Model!AC$1,'Assumptions (NG)'!$V$12,'Assumptions (NG)'!$V$7*Model!$J$438*AVERAGE('Assumptions (NG)'!$F$2:$H$2)+ Model!$J$439*AVERAGE('Assumptions (NG)'!$F$3:$H$3))/10^9,0)</f>
        <v>-0.0006157158142</v>
      </c>
      <c r="Q503" s="160">
        <f>IF(Model!AD$1&lt;='Assumptions (NG)'!$V$12,PPMT('Assumptions (NG)'!$V$9,Model!AD$1,'Assumptions (NG)'!$V$12,'Assumptions (NG)'!$V$7*Model!$J$438*AVERAGE('Assumptions (NG)'!$F$2:$H$2)+ Model!$J$439*AVERAGE('Assumptions (NG)'!$F$3:$H$3))/10^9,0)</f>
        <v>-0.0006618945003</v>
      </c>
      <c r="R503" s="160">
        <f>IF(Model!AE$1&lt;='Assumptions (NG)'!$V$12,PPMT('Assumptions (NG)'!$V$9,Model!AE$1,'Assumptions (NG)'!$V$12,'Assumptions (NG)'!$V$7*Model!$J$438*AVERAGE('Assumptions (NG)'!$F$2:$H$2)+ Model!$J$439*AVERAGE('Assumptions (NG)'!$F$3:$H$3))/10^9,0)</f>
        <v>-0.0007115365878</v>
      </c>
      <c r="S503" s="160">
        <f>IF(Model!AF$1&lt;='Assumptions (NG)'!$V$12,PPMT('Assumptions (NG)'!$V$9,Model!AF$1,'Assumptions (NG)'!$V$12,'Assumptions (NG)'!$V$7*Model!$J$438*AVERAGE('Assumptions (NG)'!$F$2:$H$2)+ Model!$J$439*AVERAGE('Assumptions (NG)'!$F$3:$H$3))/10^9,0)</f>
        <v>-0.0007649018319</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-0.01523247726</v>
      </c>
      <c r="L504" s="219">
        <f>IF(Model!X$1&lt;='Assumptions (NG)'!$V$12,PPMT('Assumptions (NG)'!$V$9,Model!X$1,'Assumptions (NG)'!$V$12,'Assumptions (NG)'!$V$7*Model!$K$438*AVERAGE('Assumptions (NG)'!$G$2:$I$2)+ Model!$K$439*AVERAGE('Assumptions (NG)'!$G$3:$I$3))/10^9,0)</f>
        <v>-0.01637491306</v>
      </c>
      <c r="M504" s="219">
        <f>IF(Model!Y$1&lt;='Assumptions (NG)'!$V$12,PPMT('Assumptions (NG)'!$V$9,Model!Y$1,'Assumptions (NG)'!$V$12,'Assumptions (NG)'!$V$7*Model!$K$438*AVERAGE('Assumptions (NG)'!$G$2:$I$2)+ Model!$K$439*AVERAGE('Assumptions (NG)'!$G$3:$I$3))/10^9,0)</f>
        <v>-0.01760303154</v>
      </c>
      <c r="N504" s="219">
        <f>IF(Model!Z$1&lt;='Assumptions (NG)'!$V$12,PPMT('Assumptions (NG)'!$V$9,Model!Z$1,'Assumptions (NG)'!$V$12,'Assumptions (NG)'!$V$7*Model!$K$438*AVERAGE('Assumptions (NG)'!$G$2:$I$2)+ Model!$K$439*AVERAGE('Assumptions (NG)'!$G$3:$I$3))/10^9,0)</f>
        <v>-0.0189232589</v>
      </c>
      <c r="O504" s="219">
        <f>IF(Model!AA$1&lt;='Assumptions (NG)'!$V$12,PPMT('Assumptions (NG)'!$V$9,Model!AA$1,'Assumptions (NG)'!$V$12,'Assumptions (NG)'!$V$7*Model!$K$438*AVERAGE('Assumptions (NG)'!$G$2:$I$2)+ Model!$K$439*AVERAGE('Assumptions (NG)'!$G$3:$I$3))/10^9,0)</f>
        <v>-0.02034250332</v>
      </c>
      <c r="P504" s="219">
        <f>IF(Model!AB$1&lt;='Assumptions (NG)'!$V$12,PPMT('Assumptions (NG)'!$V$9,Model!AB$1,'Assumptions (NG)'!$V$12,'Assumptions (NG)'!$V$7*Model!$K$438*AVERAGE('Assumptions (NG)'!$G$2:$I$2)+ Model!$K$439*AVERAGE('Assumptions (NG)'!$G$3:$I$3))/10^9,0)</f>
        <v>-0.02186819107</v>
      </c>
      <c r="Q504" s="219">
        <f>IF(Model!AC$1&lt;='Assumptions (NG)'!$V$12,PPMT('Assumptions (NG)'!$V$9,Model!AC$1,'Assumptions (NG)'!$V$12,'Assumptions (NG)'!$V$7*Model!$K$438*AVERAGE('Assumptions (NG)'!$G$2:$I$2)+ Model!$K$439*AVERAGE('Assumptions (NG)'!$G$3:$I$3))/10^9,0)</f>
        <v>-0.0235083054</v>
      </c>
      <c r="R504" s="219">
        <f>IF(Model!AD$1&lt;='Assumptions (NG)'!$V$12,PPMT('Assumptions (NG)'!$V$9,Model!AD$1,'Assumptions (NG)'!$V$12,'Assumptions (NG)'!$V$7*Model!$K$438*AVERAGE('Assumptions (NG)'!$G$2:$I$2)+ Model!$K$439*AVERAGE('Assumptions (NG)'!$G$3:$I$3))/10^9,0)</f>
        <v>-0.0252714283</v>
      </c>
      <c r="S504" s="219">
        <f>IF(Model!AE$1&lt;='Assumptions (NG)'!$V$12,PPMT('Assumptions (NG)'!$V$9,Model!AE$1,'Assumptions (NG)'!$V$12,'Assumptions (NG)'!$V$7*Model!$K$438*AVERAGE('Assumptions (NG)'!$G$2:$I$2)+ Model!$K$439*AVERAGE('Assumptions (NG)'!$G$3:$I$3))/10^9,0)</f>
        <v>-0.02716678543</v>
      </c>
      <c r="T504" s="219">
        <f>IF(Model!AF$1&lt;='Assumptions (NG)'!$V$12,PPMT('Assumptions (NG)'!$V$9,Model!AF$1,'Assumptions (NG)'!$V$12,'Assumptions (NG)'!$V$7*Model!$K$438*AVERAGE('Assumptions (NG)'!$G$2:$I$2)+ Model!$K$439*AVERAGE('Assumptions (NG)'!$G$3:$I$3))/10^9,0)</f>
        <v>-0.02920429433</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-0.01404310917</v>
      </c>
      <c r="M505" s="220">
        <f>IF(Model!X$1&lt;='Assumptions (NG)'!$V$12,PPMT('Assumptions (NG)'!$V$9,Model!X$1,'Assumptions (NG)'!$V$12,'Assumptions (NG)'!$V$7*Model!$L$438*AVERAGE('Assumptions (NG)'!$H$2:$J$2)+ Model!$L$439*AVERAGE('Assumptions (NG)'!$H$3:$J$3))/10^9,0)</f>
        <v>-0.01509634236</v>
      </c>
      <c r="N505" s="220">
        <f>IF(Model!Y$1&lt;='Assumptions (NG)'!$V$12,PPMT('Assumptions (NG)'!$V$9,Model!Y$1,'Assumptions (NG)'!$V$12,'Assumptions (NG)'!$V$7*Model!$L$438*AVERAGE('Assumptions (NG)'!$H$2:$J$2)+ Model!$L$439*AVERAGE('Assumptions (NG)'!$H$3:$J$3))/10^9,0)</f>
        <v>-0.01622856804</v>
      </c>
      <c r="O505" s="220">
        <f>IF(Model!Z$1&lt;='Assumptions (NG)'!$V$12,PPMT('Assumptions (NG)'!$V$9,Model!Z$1,'Assumptions (NG)'!$V$12,'Assumptions (NG)'!$V$7*Model!$L$438*AVERAGE('Assumptions (NG)'!$H$2:$J$2)+ Model!$L$439*AVERAGE('Assumptions (NG)'!$H$3:$J$3))/10^9,0)</f>
        <v>-0.01744571064</v>
      </c>
      <c r="P505" s="220">
        <f>IF(Model!AA$1&lt;='Assumptions (NG)'!$V$12,PPMT('Assumptions (NG)'!$V$9,Model!AA$1,'Assumptions (NG)'!$V$12,'Assumptions (NG)'!$V$7*Model!$L$438*AVERAGE('Assumptions (NG)'!$H$2:$J$2)+ Model!$L$439*AVERAGE('Assumptions (NG)'!$H$3:$J$3))/10^9,0)</f>
        <v>-0.01875413894</v>
      </c>
      <c r="Q505" s="220">
        <f>IF(Model!AB$1&lt;='Assumptions (NG)'!$V$12,PPMT('Assumptions (NG)'!$V$9,Model!AB$1,'Assumptions (NG)'!$V$12,'Assumptions (NG)'!$V$7*Model!$L$438*AVERAGE('Assumptions (NG)'!$H$2:$J$2)+ Model!$L$439*AVERAGE('Assumptions (NG)'!$H$3:$J$3))/10^9,0)</f>
        <v>-0.02016069936</v>
      </c>
      <c r="R505" s="220">
        <f>IF(Model!AC$1&lt;='Assumptions (NG)'!$V$12,PPMT('Assumptions (NG)'!$V$9,Model!AC$1,'Assumptions (NG)'!$V$12,'Assumptions (NG)'!$V$7*Model!$L$438*AVERAGE('Assumptions (NG)'!$H$2:$J$2)+ Model!$L$439*AVERAGE('Assumptions (NG)'!$H$3:$J$3))/10^9,0)</f>
        <v>-0.02167275181</v>
      </c>
      <c r="S505" s="220">
        <f>IF(Model!AD$1&lt;='Assumptions (NG)'!$V$12,PPMT('Assumptions (NG)'!$V$9,Model!AD$1,'Assumptions (NG)'!$V$12,'Assumptions (NG)'!$V$7*Model!$L$438*AVERAGE('Assumptions (NG)'!$H$2:$J$2)+ Model!$L$439*AVERAGE('Assumptions (NG)'!$H$3:$J$3))/10^9,0)</f>
        <v>-0.0232982082</v>
      </c>
      <c r="T505" s="220">
        <f>IF(Model!AE$1&lt;='Assumptions (NG)'!$V$12,PPMT('Assumptions (NG)'!$V$9,Model!AE$1,'Assumptions (NG)'!$V$12,'Assumptions (NG)'!$V$7*Model!$L$438*AVERAGE('Assumptions (NG)'!$H$2:$J$2)+ Model!$L$439*AVERAGE('Assumptions (NG)'!$H$3:$J$3))/10^9,0)</f>
        <v>-0.02504557381</v>
      </c>
      <c r="U505" s="220">
        <f>IF(Model!AF$1&lt;='Assumptions (NG)'!$V$12,PPMT('Assumptions (NG)'!$V$9,Model!AF$1,'Assumptions (NG)'!$V$12,'Assumptions (NG)'!$V$7*Model!$L$438*AVERAGE('Assumptions (NG)'!$H$2:$J$2)+ Model!$L$439*AVERAGE('Assumptions (NG)'!$H$3:$J$3))/10^9,0)</f>
        <v>-0.02692399185</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-0.01348907174</v>
      </c>
      <c r="N506" s="219">
        <f>IF(Model!X$1&lt;='Assumptions (NG)'!$V$12,PPMT('Assumptions (NG)'!$V$9,Model!X$1,'Assumptions (NG)'!$V$12,'Assumptions (NG)'!$V$7*Model!$M$438*AVERAGE('Assumptions (NG)'!$I$2:$K$2)+ Model!$M$439*AVERAGE('Assumptions (NG)'!$I$3:$K$3))/10^9,0)</f>
        <v>-0.01450075212</v>
      </c>
      <c r="O506" s="219">
        <f>IF(Model!Y$1&lt;='Assumptions (NG)'!$V$12,PPMT('Assumptions (NG)'!$V$9,Model!Y$1,'Assumptions (NG)'!$V$12,'Assumptions (NG)'!$V$7*Model!$M$438*AVERAGE('Assumptions (NG)'!$I$2:$K$2)+ Model!$M$439*AVERAGE('Assumptions (NG)'!$I$3:$K$3))/10^9,0)</f>
        <v>-0.01558830853</v>
      </c>
      <c r="P506" s="219">
        <f>IF(Model!Z$1&lt;='Assumptions (NG)'!$V$12,PPMT('Assumptions (NG)'!$V$9,Model!Z$1,'Assumptions (NG)'!$V$12,'Assumptions (NG)'!$V$7*Model!$M$438*AVERAGE('Assumptions (NG)'!$I$2:$K$2)+ Model!$M$439*AVERAGE('Assumptions (NG)'!$I$3:$K$3))/10^9,0)</f>
        <v>-0.01675743167</v>
      </c>
      <c r="Q506" s="219">
        <f>IF(Model!AA$1&lt;='Assumptions (NG)'!$V$12,PPMT('Assumptions (NG)'!$V$9,Model!AA$1,'Assumptions (NG)'!$V$12,'Assumptions (NG)'!$V$7*Model!$M$438*AVERAGE('Assumptions (NG)'!$I$2:$K$2)+ Model!$M$439*AVERAGE('Assumptions (NG)'!$I$3:$K$3))/10^9,0)</f>
        <v>-0.01801423904</v>
      </c>
      <c r="R506" s="219">
        <f>IF(Model!AB$1&lt;='Assumptions (NG)'!$V$12,PPMT('Assumptions (NG)'!$V$9,Model!AB$1,'Assumptions (NG)'!$V$12,'Assumptions (NG)'!$V$7*Model!$M$438*AVERAGE('Assumptions (NG)'!$I$2:$K$2)+ Model!$M$439*AVERAGE('Assumptions (NG)'!$I$3:$K$3))/10^9,0)</f>
        <v>-0.01936530697</v>
      </c>
      <c r="S506" s="219">
        <f>IF(Model!AC$1&lt;='Assumptions (NG)'!$V$12,PPMT('Assumptions (NG)'!$V$9,Model!AC$1,'Assumptions (NG)'!$V$12,'Assumptions (NG)'!$V$7*Model!$M$438*AVERAGE('Assumptions (NG)'!$I$2:$K$2)+ Model!$M$439*AVERAGE('Assumptions (NG)'!$I$3:$K$3))/10^9,0)</f>
        <v>-0.02081770499</v>
      </c>
      <c r="T506" s="219">
        <f>IF(Model!AD$1&lt;='Assumptions (NG)'!$V$12,PPMT('Assumptions (NG)'!$V$9,Model!AD$1,'Assumptions (NG)'!$V$12,'Assumptions (NG)'!$V$7*Model!$M$438*AVERAGE('Assumptions (NG)'!$I$2:$K$2)+ Model!$M$439*AVERAGE('Assumptions (NG)'!$I$3:$K$3))/10^9,0)</f>
        <v>-0.02237903287</v>
      </c>
      <c r="U506" s="219">
        <f>IF(Model!AE$1&lt;='Assumptions (NG)'!$V$12,PPMT('Assumptions (NG)'!$V$9,Model!AE$1,'Assumptions (NG)'!$V$12,'Assumptions (NG)'!$V$7*Model!$M$438*AVERAGE('Assumptions (NG)'!$I$2:$K$2)+ Model!$M$439*AVERAGE('Assumptions (NG)'!$I$3:$K$3))/10^9,0)</f>
        <v>-0.02405746033</v>
      </c>
      <c r="V506" s="219">
        <f>IF(Model!AF$1&lt;='Assumptions (NG)'!$V$12,PPMT('Assumptions (NG)'!$V$9,Model!AF$1,'Assumptions (NG)'!$V$12,'Assumptions (NG)'!$V$7*Model!$M$438*AVERAGE('Assumptions (NG)'!$I$2:$K$2)+ Model!$M$439*AVERAGE('Assumptions (NG)'!$I$3:$K$3))/10^9,0)</f>
        <v>-0.02586176986</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-0.05364183059</v>
      </c>
      <c r="O507" s="177">
        <f>IF(Model!X$1&lt;='Assumptions (NG)'!$V$12,PPMT('Assumptions (NG)'!$V$9,Model!X$1,'Assumptions (NG)'!$V$12,'Assumptions (NG)'!$V$7*Model!$N$438*AVERAGE('Assumptions (NG)'!$J$2:$L$2)+ Model!$N$439*AVERAGE('Assumptions (NG)'!$J$3:$L$3))/10^9,0)</f>
        <v>-0.05766496788</v>
      </c>
      <c r="P507" s="177">
        <f>IF(Model!Y$1&lt;='Assumptions (NG)'!$V$12,PPMT('Assumptions (NG)'!$V$9,Model!Y$1,'Assumptions (NG)'!$V$12,'Assumptions (NG)'!$V$7*Model!$N$438*AVERAGE('Assumptions (NG)'!$J$2:$L$2)+ Model!$N$439*AVERAGE('Assumptions (NG)'!$J$3:$L$3))/10^9,0)</f>
        <v>-0.06198984047</v>
      </c>
      <c r="Q507" s="177">
        <f>IF(Model!Z$1&lt;='Assumptions (NG)'!$V$12,PPMT('Assumptions (NG)'!$V$9,Model!Z$1,'Assumptions (NG)'!$V$12,'Assumptions (NG)'!$V$7*Model!$N$438*AVERAGE('Assumptions (NG)'!$J$2:$L$2)+ Model!$N$439*AVERAGE('Assumptions (NG)'!$J$3:$L$3))/10^9,0)</f>
        <v>-0.06663907851</v>
      </c>
      <c r="R507" s="177">
        <f>IF(Model!AA$1&lt;='Assumptions (NG)'!$V$12,PPMT('Assumptions (NG)'!$V$9,Model!AA$1,'Assumptions (NG)'!$V$12,'Assumptions (NG)'!$V$7*Model!$N$438*AVERAGE('Assumptions (NG)'!$J$2:$L$2)+ Model!$N$439*AVERAGE('Assumptions (NG)'!$J$3:$L$3))/10^9,0)</f>
        <v>-0.0716370094</v>
      </c>
      <c r="S507" s="177">
        <f>IF(Model!AB$1&lt;='Assumptions (NG)'!$V$12,PPMT('Assumptions (NG)'!$V$9,Model!AB$1,'Assumptions (NG)'!$V$12,'Assumptions (NG)'!$V$7*Model!$N$438*AVERAGE('Assumptions (NG)'!$J$2:$L$2)+ Model!$N$439*AVERAGE('Assumptions (NG)'!$J$3:$L$3))/10^9,0)</f>
        <v>-0.0770097851</v>
      </c>
      <c r="T507" s="177">
        <f>IF(Model!AC$1&lt;='Assumptions (NG)'!$V$12,PPMT('Assumptions (NG)'!$V$9,Model!AC$1,'Assumptions (NG)'!$V$12,'Assumptions (NG)'!$V$7*Model!$N$438*AVERAGE('Assumptions (NG)'!$J$2:$L$2)+ Model!$N$439*AVERAGE('Assumptions (NG)'!$J$3:$L$3))/10^9,0)</f>
        <v>-0.08278551898</v>
      </c>
      <c r="U507" s="177">
        <f>IF(Model!AD$1&lt;='Assumptions (NG)'!$V$12,PPMT('Assumptions (NG)'!$V$9,Model!AD$1,'Assumptions (NG)'!$V$12,'Assumptions (NG)'!$V$7*Model!$N$438*AVERAGE('Assumptions (NG)'!$J$2:$L$2)+ Model!$N$439*AVERAGE('Assumptions (NG)'!$J$3:$L$3))/10^9,0)</f>
        <v>-0.08899443291</v>
      </c>
      <c r="V507" s="177">
        <f>IF(Model!AE$1&lt;='Assumptions (NG)'!$V$12,PPMT('Assumptions (NG)'!$V$9,Model!AE$1,'Assumptions (NG)'!$V$12,'Assumptions (NG)'!$V$7*Model!$N$438*AVERAGE('Assumptions (NG)'!$J$2:$L$2)+ Model!$N$439*AVERAGE('Assumptions (NG)'!$J$3:$L$3))/10^9,0)</f>
        <v>-0.09566901538</v>
      </c>
      <c r="W507" s="177">
        <f>IF(Model!AF$1&lt;='Assumptions (NG)'!$V$12,PPMT('Assumptions (NG)'!$V$9,Model!AF$1,'Assumptions (NG)'!$V$12,'Assumptions (NG)'!$V$7*Model!$N$438*AVERAGE('Assumptions (NG)'!$J$2:$L$2)+ Model!$N$439*AVERAGE('Assumptions (NG)'!$J$3:$L$3))/10^9,0)</f>
        <v>-0.1028441915</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-0.1011235914</v>
      </c>
      <c r="P508" s="160">
        <f>IF(Model!X$1&lt;='Assumptions (NG)'!$V$12,PPMT('Assumptions (NG)'!$V$9,Model!X$1,'Assumptions (NG)'!$V$12,'Assumptions (NG)'!$V$7*Model!$O$438*AVERAGE('Assumptions (NG)'!$K$2:$M$2)+ Model!$O$439*AVERAGE('Assumptions (NG)'!$K$3:$M$3))/10^9,0)</f>
        <v>-0.1087078607</v>
      </c>
      <c r="Q508" s="160">
        <f>IF(Model!Y$1&lt;='Assumptions (NG)'!$V$12,PPMT('Assumptions (NG)'!$V$9,Model!Y$1,'Assumptions (NG)'!$V$12,'Assumptions (NG)'!$V$7*Model!$O$438*AVERAGE('Assumptions (NG)'!$K$2:$M$2)+ Model!$O$439*AVERAGE('Assumptions (NG)'!$K$3:$M$3))/10^9,0)</f>
        <v>-0.1168609503</v>
      </c>
      <c r="R508" s="160">
        <f>IF(Model!Z$1&lt;='Assumptions (NG)'!$V$12,PPMT('Assumptions (NG)'!$V$9,Model!Z$1,'Assumptions (NG)'!$V$12,'Assumptions (NG)'!$V$7*Model!$O$438*AVERAGE('Assumptions (NG)'!$K$2:$M$2)+ Model!$O$439*AVERAGE('Assumptions (NG)'!$K$3:$M$3))/10^9,0)</f>
        <v>-0.1256255216</v>
      </c>
      <c r="S508" s="160">
        <f>IF(Model!AA$1&lt;='Assumptions (NG)'!$V$12,PPMT('Assumptions (NG)'!$V$9,Model!AA$1,'Assumptions (NG)'!$V$12,'Assumptions (NG)'!$V$7*Model!$O$438*AVERAGE('Assumptions (NG)'!$K$2:$M$2)+ Model!$O$439*AVERAGE('Assumptions (NG)'!$K$3:$M$3))/10^9,0)</f>
        <v>-0.1350474357</v>
      </c>
      <c r="T508" s="160">
        <f>IF(Model!AB$1&lt;='Assumptions (NG)'!$V$12,PPMT('Assumptions (NG)'!$V$9,Model!AB$1,'Assumptions (NG)'!$V$12,'Assumptions (NG)'!$V$7*Model!$O$438*AVERAGE('Assumptions (NG)'!$K$2:$M$2)+ Model!$O$439*AVERAGE('Assumptions (NG)'!$K$3:$M$3))/10^9,0)</f>
        <v>-0.1451759934</v>
      </c>
      <c r="U508" s="160">
        <f>IF(Model!AC$1&lt;='Assumptions (NG)'!$V$12,PPMT('Assumptions (NG)'!$V$9,Model!AC$1,'Assumptions (NG)'!$V$12,'Assumptions (NG)'!$V$7*Model!$O$438*AVERAGE('Assumptions (NG)'!$K$2:$M$2)+ Model!$O$439*AVERAGE('Assumptions (NG)'!$K$3:$M$3))/10^9,0)</f>
        <v>-0.1560641929</v>
      </c>
      <c r="V508" s="160">
        <f>IF(Model!AD$1&lt;='Assumptions (NG)'!$V$12,PPMT('Assumptions (NG)'!$V$9,Model!AD$1,'Assumptions (NG)'!$V$12,'Assumptions (NG)'!$V$7*Model!$O$438*AVERAGE('Assumptions (NG)'!$K$2:$M$2)+ Model!$O$439*AVERAGE('Assumptions (NG)'!$K$3:$M$3))/10^9,0)</f>
        <v>-0.1677690073</v>
      </c>
      <c r="W508" s="160">
        <f>IF(Model!AE$1&lt;='Assumptions (NG)'!$V$12,PPMT('Assumptions (NG)'!$V$9,Model!AE$1,'Assumptions (NG)'!$V$12,'Assumptions (NG)'!$V$7*Model!$O$438*AVERAGE('Assumptions (NG)'!$K$2:$M$2)+ Model!$O$439*AVERAGE('Assumptions (NG)'!$K$3:$M$3))/10^9,0)</f>
        <v>-0.1803516829</v>
      </c>
      <c r="X508" s="160">
        <f>IF(Model!AF$1&lt;='Assumptions (NG)'!$V$12,PPMT('Assumptions (NG)'!$V$9,Model!AF$1,'Assumptions (NG)'!$V$12,'Assumptions (NG)'!$V$7*Model!$O$438*AVERAGE('Assumptions (NG)'!$K$2:$M$2)+ Model!$O$439*AVERAGE('Assumptions (NG)'!$K$3:$M$3))/10^9,0)</f>
        <v>-0.1938780591</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-0.002795666645</v>
      </c>
      <c r="Q509" s="177">
        <f>IF(Model!X$1&lt;='Assumptions (NG)'!$V$12,PPMT('Assumptions (NG)'!$V$9,Model!X$1,'Assumptions (NG)'!$V$12,'Assumptions (NG)'!$V$7*Model!$P$438*AVERAGE('Assumptions (NG)'!$L$2:$N$2)+ Model!$P$439*AVERAGE('Assumptions (NG)'!$L$3:$N$3))/10^9,0)</f>
        <v>-0.003005341643</v>
      </c>
      <c r="R509" s="177">
        <f>IF(Model!Y$1&lt;='Assumptions (NG)'!$V$12,PPMT('Assumptions (NG)'!$V$9,Model!Y$1,'Assumptions (NG)'!$V$12,'Assumptions (NG)'!$V$7*Model!$P$438*AVERAGE('Assumptions (NG)'!$L$2:$N$2)+ Model!$P$439*AVERAGE('Assumptions (NG)'!$L$3:$N$3))/10^9,0)</f>
        <v>-0.003230742267</v>
      </c>
      <c r="S509" s="177">
        <f>IF(Model!Z$1&lt;='Assumptions (NG)'!$V$12,PPMT('Assumptions (NG)'!$V$9,Model!Z$1,'Assumptions (NG)'!$V$12,'Assumptions (NG)'!$V$7*Model!$P$438*AVERAGE('Assumptions (NG)'!$L$2:$N$2)+ Model!$P$439*AVERAGE('Assumptions (NG)'!$L$3:$N$3))/10^9,0)</f>
        <v>-0.003473047937</v>
      </c>
      <c r="T509" s="177">
        <f>IF(Model!AA$1&lt;='Assumptions (NG)'!$V$12,PPMT('Assumptions (NG)'!$V$9,Model!AA$1,'Assumptions (NG)'!$V$12,'Assumptions (NG)'!$V$7*Model!$P$438*AVERAGE('Assumptions (NG)'!$L$2:$N$2)+ Model!$P$439*AVERAGE('Assumptions (NG)'!$L$3:$N$3))/10^9,0)</f>
        <v>-0.003733526532</v>
      </c>
      <c r="U509" s="177">
        <f>IF(Model!AB$1&lt;='Assumptions (NG)'!$V$12,PPMT('Assumptions (NG)'!$V$9,Model!AB$1,'Assumptions (NG)'!$V$12,'Assumptions (NG)'!$V$7*Model!$P$438*AVERAGE('Assumptions (NG)'!$L$2:$N$2)+ Model!$P$439*AVERAGE('Assumptions (NG)'!$L$3:$N$3))/10^9,0)</f>
        <v>-0.004013541022</v>
      </c>
      <c r="V509" s="177">
        <f>IF(Model!AC$1&lt;='Assumptions (NG)'!$V$12,PPMT('Assumptions (NG)'!$V$9,Model!AC$1,'Assumptions (NG)'!$V$12,'Assumptions (NG)'!$V$7*Model!$P$438*AVERAGE('Assumptions (NG)'!$L$2:$N$2)+ Model!$P$439*AVERAGE('Assumptions (NG)'!$L$3:$N$3))/10^9,0)</f>
        <v>-0.004314556598</v>
      </c>
      <c r="W509" s="177">
        <f>IF(Model!AD$1&lt;='Assumptions (NG)'!$V$12,PPMT('Assumptions (NG)'!$V$9,Model!AD$1,'Assumptions (NG)'!$V$12,'Assumptions (NG)'!$V$7*Model!$P$438*AVERAGE('Assumptions (NG)'!$L$2:$N$2)+ Model!$P$439*AVERAGE('Assumptions (NG)'!$L$3:$N$3))/10^9,0)</f>
        <v>-0.004638148343</v>
      </c>
      <c r="X509" s="177">
        <f>IF(Model!AE$1&lt;='Assumptions (NG)'!$V$12,PPMT('Assumptions (NG)'!$V$9,Model!AE$1,'Assumptions (NG)'!$V$12,'Assumptions (NG)'!$V$7*Model!$P$438*AVERAGE('Assumptions (NG)'!$L$2:$N$2)+ Model!$P$439*AVERAGE('Assumptions (NG)'!$L$3:$N$3))/10^9,0)</f>
        <v>-0.004986009469</v>
      </c>
      <c r="Y509" s="177">
        <f>IF(Model!AF$1&lt;='Assumptions (NG)'!$V$12,PPMT('Assumptions (NG)'!$V$9,Model!AF$1,'Assumptions (NG)'!$V$12,'Assumptions (NG)'!$V$7*Model!$P$438*AVERAGE('Assumptions (NG)'!$L$2:$N$2)+ Model!$P$439*AVERAGE('Assumptions (NG)'!$L$3:$N$3))/10^9,0)</f>
        <v>-0.005359960179</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-0.1000290261</v>
      </c>
      <c r="R510" s="177">
        <f>IF(Model!X$1&lt;='Assumptions (NG)'!$V$12,PPMT('Assumptions (NG)'!$V$9,Model!X$1,'Assumptions (NG)'!$V$12,'Assumptions (NG)'!$V$7*Model!$Q$438*AVERAGE('Assumptions (NG)'!$M$2:$O$2)+ Model!$Q$439*AVERAGE('Assumptions (NG)'!$M$3:$O$3))/10^9,0)</f>
        <v>-0.107531203</v>
      </c>
      <c r="S510" s="177">
        <f>IF(Model!Y$1&lt;='Assumptions (NG)'!$V$12,PPMT('Assumptions (NG)'!$V$9,Model!Y$1,'Assumptions (NG)'!$V$12,'Assumptions (NG)'!$V$7*Model!$Q$438*AVERAGE('Assumptions (NG)'!$M$2:$O$2)+ Model!$Q$439*AVERAGE('Assumptions (NG)'!$M$3:$O$3))/10^9,0)</f>
        <v>-0.1155960433</v>
      </c>
      <c r="T510" s="177">
        <f>IF(Model!Z$1&lt;='Assumptions (NG)'!$V$12,PPMT('Assumptions (NG)'!$V$9,Model!Z$1,'Assumptions (NG)'!$V$12,'Assumptions (NG)'!$V$7*Model!$Q$438*AVERAGE('Assumptions (NG)'!$M$2:$O$2)+ Model!$Q$439*AVERAGE('Assumptions (NG)'!$M$3:$O$3))/10^9,0)</f>
        <v>-0.1242657465</v>
      </c>
      <c r="U510" s="177">
        <f>IF(Model!AA$1&lt;='Assumptions (NG)'!$V$12,PPMT('Assumptions (NG)'!$V$9,Model!AA$1,'Assumptions (NG)'!$V$12,'Assumptions (NG)'!$V$7*Model!$Q$438*AVERAGE('Assumptions (NG)'!$M$2:$O$2)+ Model!$Q$439*AVERAGE('Assumptions (NG)'!$M$3:$O$3))/10^9,0)</f>
        <v>-0.1335856775</v>
      </c>
      <c r="V510" s="177">
        <f>IF(Model!AB$1&lt;='Assumptions (NG)'!$V$12,PPMT('Assumptions (NG)'!$V$9,Model!AB$1,'Assumptions (NG)'!$V$12,'Assumptions (NG)'!$V$7*Model!$Q$438*AVERAGE('Assumptions (NG)'!$M$2:$O$2)+ Model!$Q$439*AVERAGE('Assumptions (NG)'!$M$3:$O$3))/10^9,0)</f>
        <v>-0.1436046033</v>
      </c>
      <c r="W510" s="177">
        <f>IF(Model!AC$1&lt;='Assumptions (NG)'!$V$12,PPMT('Assumptions (NG)'!$V$9,Model!AC$1,'Assumptions (NG)'!$V$12,'Assumptions (NG)'!$V$7*Model!$Q$438*AVERAGE('Assumptions (NG)'!$M$2:$O$2)+ Model!$Q$439*AVERAGE('Assumptions (NG)'!$M$3:$O$3))/10^9,0)</f>
        <v>-0.1543749485</v>
      </c>
      <c r="X510" s="177">
        <f>IF(Model!AD$1&lt;='Assumptions (NG)'!$V$12,PPMT('Assumptions (NG)'!$V$9,Model!AD$1,'Assumptions (NG)'!$V$12,'Assumptions (NG)'!$V$7*Model!$Q$438*AVERAGE('Assumptions (NG)'!$M$2:$O$2)+ Model!$Q$439*AVERAGE('Assumptions (NG)'!$M$3:$O$3))/10^9,0)</f>
        <v>-0.1659530697</v>
      </c>
      <c r="Y510" s="177">
        <f>IF(Model!AE$1&lt;='Assumptions (NG)'!$V$12,PPMT('Assumptions (NG)'!$V$9,Model!AE$1,'Assumptions (NG)'!$V$12,'Assumptions (NG)'!$V$7*Model!$Q$438*AVERAGE('Assumptions (NG)'!$M$2:$O$2)+ Model!$Q$439*AVERAGE('Assumptions (NG)'!$M$3:$O$3))/10^9,0)</f>
        <v>-0.1783995499</v>
      </c>
      <c r="Z510" s="177">
        <f>IF(Model!AF$1&lt;='Assumptions (NG)'!$V$12,PPMT('Assumptions (NG)'!$V$9,Model!AF$1,'Assumptions (NG)'!$V$12,'Assumptions (NG)'!$V$7*Model!$Q$438*AVERAGE('Assumptions (NG)'!$M$2:$O$2)+ Model!$Q$439*AVERAGE('Assumptions (NG)'!$M$3:$O$3))/10^9,0)</f>
        <v>-0.1917795162</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-0.1316211618</v>
      </c>
      <c r="S511" s="177">
        <f>IF(Model!X$1&lt;='Assumptions (NG)'!$V$12,PPMT('Assumptions (NG)'!$V$9,Model!X$1,'Assumptions (NG)'!$V$12,'Assumptions (NG)'!$V$7*Model!$R$438*AVERAGE('Assumptions (NG)'!$N$2:$P$2)+ Model!$R$439*AVERAGE('Assumptions (NG)'!$N$3:$P$3))/10^9,0)</f>
        <v>-0.141492749</v>
      </c>
      <c r="T511" s="177">
        <f>IF(Model!Y$1&lt;='Assumptions (NG)'!$V$12,PPMT('Assumptions (NG)'!$V$9,Model!Y$1,'Assumptions (NG)'!$V$12,'Assumptions (NG)'!$V$7*Model!$R$438*AVERAGE('Assumptions (NG)'!$N$2:$P$2)+ Model!$R$439*AVERAGE('Assumptions (NG)'!$N$3:$P$3))/10^9,0)</f>
        <v>-0.1521047051</v>
      </c>
      <c r="U511" s="177">
        <f>IF(Model!Z$1&lt;='Assumptions (NG)'!$V$12,PPMT('Assumptions (NG)'!$V$9,Model!Z$1,'Assumptions (NG)'!$V$12,'Assumptions (NG)'!$V$7*Model!$R$438*AVERAGE('Assumptions (NG)'!$N$2:$P$2)+ Model!$R$439*AVERAGE('Assumptions (NG)'!$N$3:$P$3))/10^9,0)</f>
        <v>-0.163512558</v>
      </c>
      <c r="V511" s="177">
        <f>IF(Model!AA$1&lt;='Assumptions (NG)'!$V$12,PPMT('Assumptions (NG)'!$V$9,Model!AA$1,'Assumptions (NG)'!$V$12,'Assumptions (NG)'!$V$7*Model!$R$438*AVERAGE('Assumptions (NG)'!$N$2:$P$2)+ Model!$R$439*AVERAGE('Assumptions (NG)'!$N$3:$P$3))/10^9,0)</f>
        <v>-0.1757759999</v>
      </c>
      <c r="W511" s="177">
        <f>IF(Model!AB$1&lt;='Assumptions (NG)'!$V$12,PPMT('Assumptions (NG)'!$V$9,Model!AB$1,'Assumptions (NG)'!$V$12,'Assumptions (NG)'!$V$7*Model!$R$438*AVERAGE('Assumptions (NG)'!$N$2:$P$2)+ Model!$R$439*AVERAGE('Assumptions (NG)'!$N$3:$P$3))/10^9,0)</f>
        <v>-0.1889591999</v>
      </c>
      <c r="X511" s="177">
        <f>IF(Model!AC$1&lt;='Assumptions (NG)'!$V$12,PPMT('Assumptions (NG)'!$V$9,Model!AC$1,'Assumptions (NG)'!$V$12,'Assumptions (NG)'!$V$7*Model!$R$438*AVERAGE('Assumptions (NG)'!$N$2:$P$2)+ Model!$R$439*AVERAGE('Assumptions (NG)'!$N$3:$P$3))/10^9,0)</f>
        <v>-0.2031311398</v>
      </c>
      <c r="Y511" s="177">
        <f>IF(Model!AD$1&lt;='Assumptions (NG)'!$V$12,PPMT('Assumptions (NG)'!$V$9,Model!AD$1,'Assumptions (NG)'!$V$12,'Assumptions (NG)'!$V$7*Model!$R$438*AVERAGE('Assumptions (NG)'!$N$2:$P$2)+ Model!$R$439*AVERAGE('Assumptions (NG)'!$N$3:$P$3))/10^9,0)</f>
        <v>-0.2183659753</v>
      </c>
      <c r="Z511" s="177">
        <f>IF(Model!AE$1&lt;='Assumptions (NG)'!$V$12,PPMT('Assumptions (NG)'!$V$9,Model!AE$1,'Assumptions (NG)'!$V$12,'Assumptions (NG)'!$V$7*Model!$R$438*AVERAGE('Assumptions (NG)'!$N$2:$P$2)+ Model!$R$439*AVERAGE('Assumptions (NG)'!$N$3:$P$3))/10^9,0)</f>
        <v>-0.2347434235</v>
      </c>
      <c r="AA511" s="177">
        <f>IF(Model!AF$1&lt;='Assumptions (NG)'!$V$12,PPMT('Assumptions (NG)'!$V$9,Model!AF$1,'Assumptions (NG)'!$V$12,'Assumptions (NG)'!$V$7*Model!$R$438*AVERAGE('Assumptions (NG)'!$N$2:$P$2)+ Model!$R$439*AVERAGE('Assumptions (NG)'!$N$3:$P$3))/10^9,0)</f>
        <v>-0.2523491802</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-0.1501788172</v>
      </c>
      <c r="T512" s="177">
        <f>IF(Model!X$1&lt;='Assumptions (NG)'!$V$12,PPMT('Assumptions (NG)'!$V$9,Model!X$1,'Assumptions (NG)'!$V$12,'Assumptions (NG)'!$V$7*Model!$S$438*AVERAGE('Assumptions (NG)'!$O$2:$Q$2)+ Model!$S$439*AVERAGE('Assumptions (NG)'!$O$3:$Q$3))/10^9,0)</f>
        <v>-0.1614422285</v>
      </c>
      <c r="U512" s="177">
        <f>IF(Model!Y$1&lt;='Assumptions (NG)'!$V$12,PPMT('Assumptions (NG)'!$V$9,Model!Y$1,'Assumptions (NG)'!$V$12,'Assumptions (NG)'!$V$7*Model!$S$438*AVERAGE('Assumptions (NG)'!$O$2:$Q$2)+ Model!$S$439*AVERAGE('Assumptions (NG)'!$O$3:$Q$3))/10^9,0)</f>
        <v>-0.1735503957</v>
      </c>
      <c r="V512" s="177">
        <f>IF(Model!Z$1&lt;='Assumptions (NG)'!$V$12,PPMT('Assumptions (NG)'!$V$9,Model!Z$1,'Assumptions (NG)'!$V$12,'Assumptions (NG)'!$V$7*Model!$S$438*AVERAGE('Assumptions (NG)'!$O$2:$Q$2)+ Model!$S$439*AVERAGE('Assumptions (NG)'!$O$3:$Q$3))/10^9,0)</f>
        <v>-0.1865666753</v>
      </c>
      <c r="W512" s="177">
        <f>IF(Model!AA$1&lt;='Assumptions (NG)'!$V$12,PPMT('Assumptions (NG)'!$V$9,Model!AA$1,'Assumptions (NG)'!$V$12,'Assumptions (NG)'!$V$7*Model!$S$438*AVERAGE('Assumptions (NG)'!$O$2:$Q$2)+ Model!$S$439*AVERAGE('Assumptions (NG)'!$O$3:$Q$3))/10^9,0)</f>
        <v>-0.200559176</v>
      </c>
      <c r="X512" s="177">
        <f>IF(Model!AB$1&lt;='Assumptions (NG)'!$V$12,PPMT('Assumptions (NG)'!$V$9,Model!AB$1,'Assumptions (NG)'!$V$12,'Assumptions (NG)'!$V$7*Model!$S$438*AVERAGE('Assumptions (NG)'!$O$2:$Q$2)+ Model!$S$439*AVERAGE('Assumptions (NG)'!$O$3:$Q$3))/10^9,0)</f>
        <v>-0.2156011142</v>
      </c>
      <c r="Y512" s="177">
        <f>IF(Model!AC$1&lt;='Assumptions (NG)'!$V$12,PPMT('Assumptions (NG)'!$V$9,Model!AC$1,'Assumptions (NG)'!$V$12,'Assumptions (NG)'!$V$7*Model!$S$438*AVERAGE('Assumptions (NG)'!$O$2:$Q$2)+ Model!$S$439*AVERAGE('Assumptions (NG)'!$O$3:$Q$3))/10^9,0)</f>
        <v>-0.2317711978</v>
      </c>
      <c r="Z512" s="177">
        <f>IF(Model!AD$1&lt;='Assumptions (NG)'!$V$12,PPMT('Assumptions (NG)'!$V$9,Model!AD$1,'Assumptions (NG)'!$V$12,'Assumptions (NG)'!$V$7*Model!$S$438*AVERAGE('Assumptions (NG)'!$O$2:$Q$2)+ Model!$S$439*AVERAGE('Assumptions (NG)'!$O$3:$Q$3))/10^9,0)</f>
        <v>-0.2491540376</v>
      </c>
      <c r="AA512" s="177">
        <f>IF(Model!AE$1&lt;='Assumptions (NG)'!$V$12,PPMT('Assumptions (NG)'!$V$9,Model!AE$1,'Assumptions (NG)'!$V$12,'Assumptions (NG)'!$V$7*Model!$S$438*AVERAGE('Assumptions (NG)'!$O$2:$Q$2)+ Model!$S$439*AVERAGE('Assumptions (NG)'!$O$3:$Q$3))/10^9,0)</f>
        <v>-0.2678405904</v>
      </c>
      <c r="AB512" s="177">
        <f>IF(Model!AF$1&lt;='Assumptions (NG)'!$V$12,PPMT('Assumptions (NG)'!$V$9,Model!AF$1,'Assumptions (NG)'!$V$12,'Assumptions (NG)'!$V$7*Model!$S$438*AVERAGE('Assumptions (NG)'!$O$2:$Q$2)+ Model!$S$439*AVERAGE('Assumptions (NG)'!$O$3:$Q$3))/10^9,0)</f>
        <v>-0.2879286347</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-0.2188828847</v>
      </c>
      <c r="U513" s="177">
        <f>IF(Model!X$1&lt;='Assumptions (NG)'!$V$12,PPMT('Assumptions (NG)'!$V$9,Model!X$1,'Assumptions (NG)'!$V$12,'Assumptions (NG)'!$V$7*Model!$T$438*AVERAGE('Assumptions (NG)'!$P$2:$R$2)+ Model!$T$439*AVERAGE('Assumptions (NG)'!$P$3:$R$3))/10^9,0)</f>
        <v>-0.2352991011</v>
      </c>
      <c r="V513" s="177">
        <f>IF(Model!Y$1&lt;='Assumptions (NG)'!$V$12,PPMT('Assumptions (NG)'!$V$9,Model!Y$1,'Assumptions (NG)'!$V$12,'Assumptions (NG)'!$V$7*Model!$T$438*AVERAGE('Assumptions (NG)'!$P$2:$R$2)+ Model!$T$439*AVERAGE('Assumptions (NG)'!$P$3:$R$3))/10^9,0)</f>
        <v>-0.2529465336</v>
      </c>
      <c r="W513" s="177">
        <f>IF(Model!Z$1&lt;='Assumptions (NG)'!$V$12,PPMT('Assumptions (NG)'!$V$9,Model!Z$1,'Assumptions (NG)'!$V$12,'Assumptions (NG)'!$V$7*Model!$T$438*AVERAGE('Assumptions (NG)'!$P$2:$R$2)+ Model!$T$439*AVERAGE('Assumptions (NG)'!$P$3:$R$3))/10^9,0)</f>
        <v>-0.2719175237</v>
      </c>
      <c r="X513" s="177">
        <f>IF(Model!AA$1&lt;='Assumptions (NG)'!$V$12,PPMT('Assumptions (NG)'!$V$9,Model!AA$1,'Assumptions (NG)'!$V$12,'Assumptions (NG)'!$V$7*Model!$T$438*AVERAGE('Assumptions (NG)'!$P$2:$R$2)+ Model!$T$439*AVERAGE('Assumptions (NG)'!$P$3:$R$3))/10^9,0)</f>
        <v>-0.2923113379</v>
      </c>
      <c r="Y513" s="177">
        <f>IF(Model!AB$1&lt;='Assumptions (NG)'!$V$12,PPMT('Assumptions (NG)'!$V$9,Model!AB$1,'Assumptions (NG)'!$V$12,'Assumptions (NG)'!$V$7*Model!$T$438*AVERAGE('Assumptions (NG)'!$P$2:$R$2)+ Model!$T$439*AVERAGE('Assumptions (NG)'!$P$3:$R$3))/10^9,0)</f>
        <v>-0.3142346883</v>
      </c>
      <c r="Z513" s="177">
        <f>IF(Model!AC$1&lt;='Assumptions (NG)'!$V$12,PPMT('Assumptions (NG)'!$V$9,Model!AC$1,'Assumptions (NG)'!$V$12,'Assumptions (NG)'!$V$7*Model!$T$438*AVERAGE('Assumptions (NG)'!$P$2:$R$2)+ Model!$T$439*AVERAGE('Assumptions (NG)'!$P$3:$R$3))/10^9,0)</f>
        <v>-0.3378022899</v>
      </c>
      <c r="AA513" s="177">
        <f>IF(Model!AD$1&lt;='Assumptions (NG)'!$V$12,PPMT('Assumptions (NG)'!$V$9,Model!AD$1,'Assumptions (NG)'!$V$12,'Assumptions (NG)'!$V$7*Model!$T$438*AVERAGE('Assumptions (NG)'!$P$2:$R$2)+ Model!$T$439*AVERAGE('Assumptions (NG)'!$P$3:$R$3))/10^9,0)</f>
        <v>-0.3631374616</v>
      </c>
      <c r="AB513" s="177">
        <f>IF(Model!AE$1&lt;='Assumptions (NG)'!$V$12,PPMT('Assumptions (NG)'!$V$9,Model!AE$1,'Assumptions (NG)'!$V$12,'Assumptions (NG)'!$V$7*Model!$T$438*AVERAGE('Assumptions (NG)'!$P$2:$R$2)+ Model!$T$439*AVERAGE('Assumptions (NG)'!$P$3:$R$3))/10^9,0)</f>
        <v>-0.3903727713</v>
      </c>
      <c r="AC513" s="177">
        <f>IF(Model!AF$1&lt;='Assumptions (NG)'!$V$12,PPMT('Assumptions (NG)'!$V$9,Model!AF$1,'Assumptions (NG)'!$V$12,'Assumptions (NG)'!$V$7*Model!$T$438*AVERAGE('Assumptions (NG)'!$P$2:$R$2)+ Model!$T$439*AVERAGE('Assumptions (NG)'!$P$3:$R$3))/10^9,0)</f>
        <v>-0.4196507291</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-0.5470562899</v>
      </c>
      <c r="V514" s="177">
        <f>IF(Model!X$1&lt;='Assumptions (NG)'!$V$12,PPMT('Assumptions (NG)'!$V$9,Model!X$1,'Assumptions (NG)'!$V$12,'Assumptions (NG)'!$V$7*Model!$U$438*AVERAGE('Assumptions (NG)'!$Q$2:$S$2)+ Model!$U$439*AVERAGE('Assumptions (NG)'!$Q$3:$S3))/10^9,0)</f>
        <v>-0.5880855117</v>
      </c>
      <c r="W514" s="177">
        <f>IF(Model!Y$1&lt;='Assumptions (NG)'!$V$12,PPMT('Assumptions (NG)'!$V$9,Model!Y$1,'Assumptions (NG)'!$V$12,'Assumptions (NG)'!$V$7*Model!$U$438*AVERAGE('Assumptions (NG)'!$Q$2:$S$2)+ Model!$U$439*AVERAGE('Assumptions (NG)'!$Q$3:$S3))/10^9,0)</f>
        <v>-0.6321919251</v>
      </c>
      <c r="X514" s="177">
        <f>IF(Model!Z$1&lt;='Assumptions (NG)'!$V$12,PPMT('Assumptions (NG)'!$V$9,Model!Z$1,'Assumptions (NG)'!$V$12,'Assumptions (NG)'!$V$7*Model!$U$438*AVERAGE('Assumptions (NG)'!$Q$2:$S$2)+ Model!$U$439*AVERAGE('Assumptions (NG)'!$Q$3:$S3))/10^9,0)</f>
        <v>-0.6796063194</v>
      </c>
      <c r="Y514" s="177">
        <f>IF(Model!AA$1&lt;='Assumptions (NG)'!$V$12,PPMT('Assumptions (NG)'!$V$9,Model!AA$1,'Assumptions (NG)'!$V$12,'Assumptions (NG)'!$V$7*Model!$U$438*AVERAGE('Assumptions (NG)'!$Q$2:$S$2)+ Model!$U$439*AVERAGE('Assumptions (NG)'!$Q$3:$S3))/10^9,0)</f>
        <v>-0.7305767934</v>
      </c>
      <c r="Z514" s="177">
        <f>IF(Model!AB$1&lt;='Assumptions (NG)'!$V$12,PPMT('Assumptions (NG)'!$V$9,Model!AB$1,'Assumptions (NG)'!$V$12,'Assumptions (NG)'!$V$7*Model!$U$438*AVERAGE('Assumptions (NG)'!$Q$2:$S$2)+ Model!$U$439*AVERAGE('Assumptions (NG)'!$Q$3:$S3))/10^9,0)</f>
        <v>-0.7853700529</v>
      </c>
      <c r="AA514" s="177">
        <f>IF(Model!AC$1&lt;='Assumptions (NG)'!$V$12,PPMT('Assumptions (NG)'!$V$9,Model!AC$1,'Assumptions (NG)'!$V$12,'Assumptions (NG)'!$V$7*Model!$U$438*AVERAGE('Assumptions (NG)'!$Q$2:$S$2)+ Model!$U$439*AVERAGE('Assumptions (NG)'!$Q$3:$S3))/10^9,0)</f>
        <v>-0.8442728069</v>
      </c>
      <c r="AB514" s="177">
        <f>IF(Model!AD$1&lt;='Assumptions (NG)'!$V$12,PPMT('Assumptions (NG)'!$V$9,Model!AD$1,'Assumptions (NG)'!$V$12,'Assumptions (NG)'!$V$7*Model!$U$438*AVERAGE('Assumptions (NG)'!$Q$2:$S$2)+ Model!$U$439*AVERAGE('Assumptions (NG)'!$Q$3:$S3))/10^9,0)</f>
        <v>-0.9075932674</v>
      </c>
      <c r="AC514" s="177">
        <f>IF(Model!AE$1&lt;='Assumptions (NG)'!$V$12,PPMT('Assumptions (NG)'!$V$9,Model!AE$1,'Assumptions (NG)'!$V$12,'Assumptions (NG)'!$V$7*Model!$U$438*AVERAGE('Assumptions (NG)'!$Q$2:$S$2)+ Model!$U$439*AVERAGE('Assumptions (NG)'!$Q$3:$S3))/10^9,0)</f>
        <v>-0.9756627624</v>
      </c>
      <c r="AD514" s="177">
        <f>IF(Model!AF$1&lt;='Assumptions (NG)'!$V$12,PPMT('Assumptions (NG)'!$V$9,Model!AF$1,'Assumptions (NG)'!$V$12,'Assumptions (NG)'!$V$7*Model!$U$438*AVERAGE('Assumptions (NG)'!$Q$2:$S$2)+ Model!$U$439*AVERAGE('Assumptions (NG)'!$Q$3:$S3))/10^9,0)</f>
        <v>-1.04883747</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-0.2162037348</v>
      </c>
      <c r="Y517" s="221">
        <f>IF(Model!X$1&lt;='Assumptions (NG)'!$V$12,PPMT('Assumptions (NG)'!$V$9,Model!X$1,'Assumptions (NG)'!$V$12,'Assumptions (NG)'!$V$7*Model!$X$438*AVERAGE('Assumptions (NG)'!$T$2:$V$2)+ Model!$X$439*AVERAGE('Assumptions (NG)'!$T$3:$V3))/10^9,0)</f>
        <v>-0.2324190149</v>
      </c>
      <c r="Z517" s="221">
        <f>IF(Model!Y$1&lt;='Assumptions (NG)'!$V$12,PPMT('Assumptions (NG)'!$V$9,Model!Y$1,'Assumptions (NG)'!$V$12,'Assumptions (NG)'!$V$7*Model!$X$438*AVERAGE('Assumptions (NG)'!$T$2:$V$2)+ Model!$X$439*AVERAGE('Assumptions (NG)'!$T$3:$V3))/10^9,0)</f>
        <v>-0.249850441</v>
      </c>
      <c r="AA517" s="221">
        <f>IF(Model!Z$1&lt;='Assumptions (NG)'!$V$12,PPMT('Assumptions (NG)'!$V$9,Model!Z$1,'Assumptions (NG)'!$V$12,'Assumptions (NG)'!$V$7*Model!$X$438*AVERAGE('Assumptions (NG)'!$T$2:$V$2)+ Model!$X$439*AVERAGE('Assumptions (NG)'!$T$3:$V3))/10^9,0)</f>
        <v>-0.2685892241</v>
      </c>
      <c r="AB517" s="221">
        <f>IF(Model!AA$1&lt;='Assumptions (NG)'!$V$12,PPMT('Assumptions (NG)'!$V$9,Model!AA$1,'Assumptions (NG)'!$V$12,'Assumptions (NG)'!$V$7*Model!$X$438*AVERAGE('Assumptions (NG)'!$T$2:$V$2)+ Model!$X$439*AVERAGE('Assumptions (NG)'!$T$3:$V3))/10^9,0)</f>
        <v>-0.2887334159</v>
      </c>
      <c r="AC517" s="221">
        <f>IF(Model!AB$1&lt;='Assumptions (NG)'!$V$12,PPMT('Assumptions (NG)'!$V$9,Model!AB$1,'Assumptions (NG)'!$V$12,'Assumptions (NG)'!$V$7*Model!$X$438*AVERAGE('Assumptions (NG)'!$T$2:$V$2)+ Model!$X$439*AVERAGE('Assumptions (NG)'!$T$3:$V3))/10^9,0)</f>
        <v>-0.3103884221</v>
      </c>
      <c r="AD517" s="221">
        <f>IF(Model!AC$1&lt;='Assumptions (NG)'!$V$12,PPMT('Assumptions (NG)'!$V$9,Model!AC$1,'Assumptions (NG)'!$V$12,'Assumptions (NG)'!$V$7*Model!$X$438*AVERAGE('Assumptions (NG)'!$T$2:$V$2)+ Model!$X$439*AVERAGE('Assumptions (NG)'!$T$3:$V3))/10^9,0)</f>
        <v>-0.3336675537</v>
      </c>
      <c r="AE517" s="221">
        <f>IF(Model!AD$1&lt;='Assumptions (NG)'!$V$12,PPMT('Assumptions (NG)'!$V$9,Model!AD$1,'Assumptions (NG)'!$V$12,'Assumptions (NG)'!$V$7*Model!$X$438*AVERAGE('Assumptions (NG)'!$T$2:$V$2)+ Model!$X$439*AVERAGE('Assumptions (NG)'!$T$3:$V3))/10^9,0)</f>
        <v>-0.3586926203</v>
      </c>
      <c r="AF517" s="221">
        <f>IF(Model!AE$1&lt;='Assumptions (NG)'!$V$12,PPMT('Assumptions (NG)'!$V$9,Model!AE$1,'Assumptions (NG)'!$V$12,'Assumptions (NG)'!$V$7*Model!$X$438*AVERAGE('Assumptions (NG)'!$T$2:$V$2)+ Model!$X$439*AVERAGE('Assumptions (NG)'!$T$3:$V3))/10^9,0)</f>
        <v>-0.3855945668</v>
      </c>
      <c r="AG517" s="221">
        <f>IF(Model!AF$1&lt;='Assumptions (NG)'!$V$12,PPMT('Assumptions (NG)'!$V$9,Model!AF$1,'Assumptions (NG)'!$V$12,'Assumptions (NG)'!$V$7*Model!$X$438*AVERAGE('Assumptions (NG)'!$T$2:$V$2)+ Model!$X$439*AVERAGE('Assumptions (NG)'!$T$3:$V3))/10^9,0)</f>
        <v>-0.4145141593</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v>
      </c>
      <c r="Z518" s="219">
        <f>IF(Model!X$1&lt;='Assumptions (NG)'!$V$12,PPMT('Assumptions (NG)'!$V$9,Model!X$1,'Assumptions (NG)'!$V$12,'Assumptions (NG)'!$V$7*Model!$Y$438*AVERAGE('Assumptions (NG)'!$U$2:$W$2)+ Model!$Y$439*AVERAGE('Assumptions (NG)'!$U$3:$W3))/10^9,0)</f>
        <v>0</v>
      </c>
      <c r="AA518" s="219">
        <f>IF(Model!Y$1&lt;='Assumptions (NG)'!$V$12,PPMT('Assumptions (NG)'!$V$9,Model!Y$1,'Assumptions (NG)'!$V$12,'Assumptions (NG)'!$V$7*Model!$Y$438*AVERAGE('Assumptions (NG)'!$U$2:$W$2)+ Model!$Y$439*AVERAGE('Assumptions (NG)'!$U$3:$W3))/10^9,0)</f>
        <v>0</v>
      </c>
      <c r="AB518" s="219">
        <f>IF(Model!Z$1&lt;='Assumptions (NG)'!$V$12,PPMT('Assumptions (NG)'!$V$9,Model!Z$1,'Assumptions (NG)'!$V$12,'Assumptions (NG)'!$V$7*Model!$Y$438*AVERAGE('Assumptions (NG)'!$U$2:$W$2)+ Model!$Y$439*AVERAGE('Assumptions (NG)'!$U$3:$W3))/10^9,0)</f>
        <v>0</v>
      </c>
      <c r="AC518" s="219">
        <f>IF(Model!AA$1&lt;='Assumptions (NG)'!$V$12,PPMT('Assumptions (NG)'!$V$9,Model!AA$1,'Assumptions (NG)'!$V$12,'Assumptions (NG)'!$V$7*Model!$Y$438*AVERAGE('Assumptions (NG)'!$U$2:$W$2)+ Model!$Y$439*AVERAGE('Assumptions (NG)'!$U$3:$W3))/10^9,0)</f>
        <v>0</v>
      </c>
      <c r="AD518" s="219">
        <f>IF(Model!AB$1&lt;='Assumptions (NG)'!$V$12,PPMT('Assumptions (NG)'!$V$9,Model!AB$1,'Assumptions (NG)'!$V$12,'Assumptions (NG)'!$V$7*Model!$Y$438*AVERAGE('Assumptions (NG)'!$U$2:$W$2)+ Model!$Y$439*AVERAGE('Assumptions (NG)'!$U$3:$W3))/10^9,0)</f>
        <v>0</v>
      </c>
      <c r="AE518" s="219">
        <f>IF(Model!AC$1&lt;='Assumptions (NG)'!$V$12,PPMT('Assumptions (NG)'!$V$9,Model!AC$1,'Assumptions (NG)'!$V$12,'Assumptions (NG)'!$V$7*Model!$Y$438*AVERAGE('Assumptions (NG)'!$U$2:$W$2)+ Model!$Y$439*AVERAGE('Assumptions (NG)'!$U$3:$W3))/10^9,0)</f>
        <v>0</v>
      </c>
      <c r="AF518" s="219">
        <f>IF(Model!AD$1&lt;='Assumptions (NG)'!$V$12,PPMT('Assumptions (NG)'!$V$9,Model!AD$1,'Assumptions (NG)'!$V$12,'Assumptions (NG)'!$V$7*Model!$Y$438*AVERAGE('Assumptions (NG)'!$U$2:$W$2)+ Model!$Y$439*AVERAGE('Assumptions (NG)'!$U$3:$W3))/10^9,0)</f>
        <v>0</v>
      </c>
      <c r="AG518" s="219">
        <f>IF(Model!AE$1&lt;='Assumptions (NG)'!$V$12,PPMT('Assumptions (NG)'!$V$9,Model!AE$1,'Assumptions (NG)'!$V$12,'Assumptions (NG)'!$V$7*Model!$Y$438*AVERAGE('Assumptions (NG)'!$U$2:$W$2)+ Model!$Y$439*AVERAGE('Assumptions (NG)'!$U$3:$W3))/10^9,0)</f>
        <v>0</v>
      </c>
      <c r="AH518" s="219">
        <f>IF(Model!AF$1&lt;='Assumptions (NG)'!$V$12,PPMT('Assumptions (NG)'!$V$9,Model!AF$1,'Assumptions (NG)'!$V$12,'Assumptions (NG)'!$V$7*Model!$Y$438*AVERAGE('Assumptions (NG)'!$U$2:$W$2)+ Model!$Y$439*AVERAGE('Assumptions (NG)'!$U$3:$W3))/10^9,0)</f>
        <v>0</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v>
      </c>
      <c r="AA519" s="219">
        <f>IF(Model!X$1&lt;='Assumptions (NG)'!$V$12,PPMT('Assumptions (NG)'!$V$9,Model!X$1,'Assumptions (NG)'!$V$12,'Assumptions (NG)'!$V$7*Model!$Z$438*AVERAGE('Assumptions (NG)'!$V$2:$X$2)+ Model!$Z$439*AVERAGE('Assumptions (NG)'!$V$3:$X3))/10^9,0)</f>
        <v>0</v>
      </c>
      <c r="AB519" s="219">
        <f>IF(Model!Y$1&lt;='Assumptions (NG)'!$V$12,PPMT('Assumptions (NG)'!$V$9,Model!Y$1,'Assumptions (NG)'!$V$12,'Assumptions (NG)'!$V$7*Model!$Z$438*AVERAGE('Assumptions (NG)'!$V$2:$X$2)+ Model!$Z$439*AVERAGE('Assumptions (NG)'!$V$3:$X3))/10^9,0)</f>
        <v>0</v>
      </c>
      <c r="AC519" s="219">
        <f>IF(Model!Z$1&lt;='Assumptions (NG)'!$V$12,PPMT('Assumptions (NG)'!$V$9,Model!Z$1,'Assumptions (NG)'!$V$12,'Assumptions (NG)'!$V$7*Model!$Z$438*AVERAGE('Assumptions (NG)'!$V$2:$X$2)+ Model!$Z$439*AVERAGE('Assumptions (NG)'!$V$3:$X3))/10^9,0)</f>
        <v>0</v>
      </c>
      <c r="AD519" s="219">
        <f>IF(Model!AA$1&lt;='Assumptions (NG)'!$V$12,PPMT('Assumptions (NG)'!$V$9,Model!AA$1,'Assumptions (NG)'!$V$12,'Assumptions (NG)'!$V$7*Model!$Z$438*AVERAGE('Assumptions (NG)'!$V$2:$X$2)+ Model!$Z$439*AVERAGE('Assumptions (NG)'!$V$3:$X3))/10^9,0)</f>
        <v>0</v>
      </c>
      <c r="AE519" s="219">
        <f>IF(Model!AB$1&lt;='Assumptions (NG)'!$V$12,PPMT('Assumptions (NG)'!$V$9,Model!AB$1,'Assumptions (NG)'!$V$12,'Assumptions (NG)'!$V$7*Model!$Z$438*AVERAGE('Assumptions (NG)'!$V$2:$X$2)+ Model!$Z$439*AVERAGE('Assumptions (NG)'!$V$3:$X3))/10^9,0)</f>
        <v>0</v>
      </c>
      <c r="AF519" s="219">
        <f>IF(Model!AC$1&lt;='Assumptions (NG)'!$V$12,PPMT('Assumptions (NG)'!$V$9,Model!AC$1,'Assumptions (NG)'!$V$12,'Assumptions (NG)'!$V$7*Model!$Z$438*AVERAGE('Assumptions (NG)'!$V$2:$X$2)+ Model!$Z$439*AVERAGE('Assumptions (NG)'!$V$3:$X3))/10^9,0)</f>
        <v>0</v>
      </c>
      <c r="AG519" s="219">
        <f>IF(Model!AD$1&lt;='Assumptions (NG)'!$V$12,PPMT('Assumptions (NG)'!$V$9,Model!AD$1,'Assumptions (NG)'!$V$12,'Assumptions (NG)'!$V$7*Model!$Z$438*AVERAGE('Assumptions (NG)'!$V$2:$X$2)+ Model!$Z$439*AVERAGE('Assumptions (NG)'!$V$3:$X3))/10^9,0)</f>
        <v>0</v>
      </c>
      <c r="AH519" s="219">
        <f>IF(Model!AE$1&lt;='Assumptions (NG)'!$V$12,PPMT('Assumptions (NG)'!$V$9,Model!AE$1,'Assumptions (NG)'!$V$12,'Assumptions (NG)'!$V$7*Model!$Z$438*AVERAGE('Assumptions (NG)'!$V$2:$X$2)+ Model!$Z$439*AVERAGE('Assumptions (NG)'!$V$3:$X3))/10^9,0)</f>
        <v>0</v>
      </c>
      <c r="AI519" s="219">
        <f>IF(Model!AF$1&lt;='Assumptions (NG)'!$V$12,PPMT('Assumptions (NG)'!$V$9,Model!AF$1,'Assumptions (NG)'!$V$12,'Assumptions (NG)'!$V$7*Model!$Z$438*AVERAGE('Assumptions (NG)'!$V$2:$X$2)+ Model!$Z$439*AVERAGE('Assumptions (NG)'!$V$3:$X3))/10^9,0)</f>
        <v>0</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v>
      </c>
      <c r="AB520" s="219">
        <f>IF(Model!X$1&lt;='Assumptions (NG)'!$V$12,PPMT('Assumptions (NG)'!$V$9,Model!X$1,'Assumptions (NG)'!$V$12,'Assumptions (NG)'!$V$7*Model!$AA$438*AVERAGE('Assumptions (NG)'!$W$2:$Y$2)+ Model!$AA$439*AVERAGE('Assumptions (NG)'!$W$3:$Y3))/10^9,0)</f>
        <v>0</v>
      </c>
      <c r="AC520" s="219">
        <f>IF(Model!Y$1&lt;='Assumptions (NG)'!$V$12,PPMT('Assumptions (NG)'!$V$9,Model!Y$1,'Assumptions (NG)'!$V$12,'Assumptions (NG)'!$V$7*Model!$AA$438*AVERAGE('Assumptions (NG)'!$W$2:$Y$2)+ Model!$AA$439*AVERAGE('Assumptions (NG)'!$W$3:$Y3))/10^9,0)</f>
        <v>0</v>
      </c>
      <c r="AD520" s="219">
        <f>IF(Model!Z$1&lt;='Assumptions (NG)'!$V$12,PPMT('Assumptions (NG)'!$V$9,Model!Z$1,'Assumptions (NG)'!$V$12,'Assumptions (NG)'!$V$7*Model!$AA$438*AVERAGE('Assumptions (NG)'!$W$2:$Y$2)+ Model!$AA$439*AVERAGE('Assumptions (NG)'!$W$3:$Y3))/10^9,0)</f>
        <v>0</v>
      </c>
      <c r="AE520" s="219">
        <f>IF(Model!AA$1&lt;='Assumptions (NG)'!$V$12,PPMT('Assumptions (NG)'!$V$9,Model!AA$1,'Assumptions (NG)'!$V$12,'Assumptions (NG)'!$V$7*Model!$AA$438*AVERAGE('Assumptions (NG)'!$W$2:$Y$2)+ Model!$AA$439*AVERAGE('Assumptions (NG)'!$W$3:$Y3))/10^9,0)</f>
        <v>0</v>
      </c>
      <c r="AF520" s="219">
        <f>IF(Model!AB$1&lt;='Assumptions (NG)'!$V$12,PPMT('Assumptions (NG)'!$V$9,Model!AB$1,'Assumptions (NG)'!$V$12,'Assumptions (NG)'!$V$7*Model!$AA$438*AVERAGE('Assumptions (NG)'!$W$2:$Y$2)+ Model!$AA$439*AVERAGE('Assumptions (NG)'!$W$3:$Y3))/10^9,0)</f>
        <v>0</v>
      </c>
      <c r="AG520" s="219">
        <f>IF(Model!AC$1&lt;='Assumptions (NG)'!$V$12,PPMT('Assumptions (NG)'!$V$9,Model!AC$1,'Assumptions (NG)'!$V$12,'Assumptions (NG)'!$V$7*Model!$AA$438*AVERAGE('Assumptions (NG)'!$W$2:$Y$2)+ Model!$AA$439*AVERAGE('Assumptions (NG)'!$W$3:$Y3))/10^9,0)</f>
        <v>0</v>
      </c>
      <c r="AH520" s="219">
        <f>IF(Model!AD$1&lt;='Assumptions (NG)'!$V$12,PPMT('Assumptions (NG)'!$V$9,Model!AD$1,'Assumptions (NG)'!$V$12,'Assumptions (NG)'!$V$7*Model!$AA$438*AVERAGE('Assumptions (NG)'!$W$2:$Y$2)+ Model!$AA$439*AVERAGE('Assumptions (NG)'!$W$3:$Y3))/10^9,0)</f>
        <v>0</v>
      </c>
      <c r="AI520" s="219">
        <f>IF(Model!AE$1&lt;='Assumptions (NG)'!$V$12,PPMT('Assumptions (NG)'!$V$9,Model!AE$1,'Assumptions (NG)'!$V$12,'Assumptions (NG)'!$V$7*Model!$AA$438*AVERAGE('Assumptions (NG)'!$W$2:$Y$2)+ Model!$AA$439*AVERAGE('Assumptions (NG)'!$W$3:$Y3))/10^9,0)</f>
        <v>0</v>
      </c>
      <c r="AJ520" s="219">
        <f>IF(Model!AF$1&lt;='Assumptions (NG)'!$V$12,PPMT('Assumptions (NG)'!$V$9,Model!AF$1,'Assumptions (NG)'!$V$12,'Assumptions (NG)'!$V$7*Model!$AA$438*AVERAGE('Assumptions (NG)'!$W$2:$Y$2)+ Model!$AA$439*AVERAGE('Assumptions (NG)'!$W$3:$Y3))/10^9,0)</f>
        <v>0</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v>
      </c>
      <c r="AC521" s="219">
        <f>IF(Model!X$1&lt;='Assumptions (NG)'!$V$12,PPMT('Assumptions (NG)'!$V$9,Model!X$1,'Assumptions (NG)'!$V$12,'Assumptions (NG)'!$V$7*Model!$AB$438*AVERAGE('Assumptions (NG)'!$X$2:$Z$2)+ Model!$AB$439*AVERAGE('Assumptions (NG)'!$X$3:$Z3))/10^9,0)</f>
        <v>0</v>
      </c>
      <c r="AD521" s="219">
        <f>IF(Model!Y$1&lt;='Assumptions (NG)'!$V$12,PPMT('Assumptions (NG)'!$V$9,Model!Y$1,'Assumptions (NG)'!$V$12,'Assumptions (NG)'!$V$7*Model!$AB$438*AVERAGE('Assumptions (NG)'!$X$2:$Z$2)+ Model!$AB$439*AVERAGE('Assumptions (NG)'!$X$3:$Z3))/10^9,0)</f>
        <v>0</v>
      </c>
      <c r="AE521" s="219">
        <f>IF(Model!Z$1&lt;='Assumptions (NG)'!$V$12,PPMT('Assumptions (NG)'!$V$9,Model!Z$1,'Assumptions (NG)'!$V$12,'Assumptions (NG)'!$V$7*Model!$AB$438*AVERAGE('Assumptions (NG)'!$X$2:$Z$2)+ Model!$AB$439*AVERAGE('Assumptions (NG)'!$X$3:$Z3))/10^9,0)</f>
        <v>0</v>
      </c>
      <c r="AF521" s="219">
        <f>IF(Model!AA$1&lt;='Assumptions (NG)'!$V$12,PPMT('Assumptions (NG)'!$V$9,Model!AA$1,'Assumptions (NG)'!$V$12,'Assumptions (NG)'!$V$7*Model!$AB$438*AVERAGE('Assumptions (NG)'!$X$2:$Z$2)+ Model!$AB$439*AVERAGE('Assumptions (NG)'!$X$3:$Z3))/10^9,0)</f>
        <v>0</v>
      </c>
      <c r="AG521" s="219">
        <f>IF(Model!AB$1&lt;='Assumptions (NG)'!$V$12,PPMT('Assumptions (NG)'!$V$9,Model!AB$1,'Assumptions (NG)'!$V$12,'Assumptions (NG)'!$V$7*Model!$AB$438*AVERAGE('Assumptions (NG)'!$X$2:$Z$2)+ Model!$AB$439*AVERAGE('Assumptions (NG)'!$X$3:$Z3))/10^9,0)</f>
        <v>0</v>
      </c>
      <c r="AH521" s="219">
        <f>IF(Model!AC$1&lt;='Assumptions (NG)'!$V$12,PPMT('Assumptions (NG)'!$V$9,Model!AC$1,'Assumptions (NG)'!$V$12,'Assumptions (NG)'!$V$7*Model!$AB$438*AVERAGE('Assumptions (NG)'!$X$2:$Z$2)+ Model!$AB$439*AVERAGE('Assumptions (NG)'!$X$3:$Z3))/10^9,0)</f>
        <v>0</v>
      </c>
      <c r="AI521" s="219">
        <f>IF(Model!AD$1&lt;='Assumptions (NG)'!$V$12,PPMT('Assumptions (NG)'!$V$9,Model!AD$1,'Assumptions (NG)'!$V$12,'Assumptions (NG)'!$V$7*Model!$AB$438*AVERAGE('Assumptions (NG)'!$X$2:$Z$2)+ Model!$AB$439*AVERAGE('Assumptions (NG)'!$X$3:$Z3))/10^9,0)</f>
        <v>0</v>
      </c>
      <c r="AJ521" s="219">
        <f>IF(Model!AE$1&lt;='Assumptions (NG)'!$V$12,PPMT('Assumptions (NG)'!$V$9,Model!AE$1,'Assumptions (NG)'!$V$12,'Assumptions (NG)'!$V$7*Model!$AB$438*AVERAGE('Assumptions (NG)'!$X$2:$Z$2)+ Model!$AB$439*AVERAGE('Assumptions (NG)'!$X$3:$Z3))/10^9,0)</f>
        <v>0</v>
      </c>
      <c r="AK521" s="219">
        <f>IF(Model!AF$1&lt;='Assumptions (NG)'!$V$12,PPMT('Assumptions (NG)'!$V$9,Model!AF$1,'Assumptions (NG)'!$V$12,'Assumptions (NG)'!$V$7*Model!$AB$438*AVERAGE('Assumptions (NG)'!$X$2:$Z$2)+ Model!$AB$439*AVERAGE('Assumptions (NG)'!$X$3:$Z3))/10^9,0)</f>
        <v>0</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v>
      </c>
      <c r="AD522" s="219">
        <f>IF(Model!X$1&lt;='Assumptions (NG)'!$V$12,PPMT('Assumptions (NG)'!$V$9,Model!X$1,'Assumptions (NG)'!$V$12,'Assumptions (NG)'!$V$7*Model!$AC$438*AVERAGE('Assumptions (NG)'!$Y$2:$AA$2)+ Model!$AC$439*AVERAGE('Assumptions (NG)'!$Y$3:$AA3))/10^9,0)</f>
        <v>0</v>
      </c>
      <c r="AE522" s="219">
        <f>IF(Model!Y$1&lt;='Assumptions (NG)'!$V$12,PPMT('Assumptions (NG)'!$V$9,Model!Y$1,'Assumptions (NG)'!$V$12,'Assumptions (NG)'!$V$7*Model!$AC$438*AVERAGE('Assumptions (NG)'!$Y$2:$AA$2)+ Model!$AC$439*AVERAGE('Assumptions (NG)'!$Y$3:$AA3))/10^9,0)</f>
        <v>0</v>
      </c>
      <c r="AF522" s="219">
        <f>IF(Model!Z$1&lt;='Assumptions (NG)'!$V$12,PPMT('Assumptions (NG)'!$V$9,Model!Z$1,'Assumptions (NG)'!$V$12,'Assumptions (NG)'!$V$7*Model!$AC$438*AVERAGE('Assumptions (NG)'!$Y$2:$AA$2)+ Model!$AC$439*AVERAGE('Assumptions (NG)'!$Y$3:$AA3))/10^9,0)</f>
        <v>0</v>
      </c>
      <c r="AG522" s="219">
        <f>IF(Model!AA$1&lt;='Assumptions (NG)'!$V$12,PPMT('Assumptions (NG)'!$V$9,Model!AA$1,'Assumptions (NG)'!$V$12,'Assumptions (NG)'!$V$7*Model!$AC$438*AVERAGE('Assumptions (NG)'!$Y$2:$AA$2)+ Model!$AC$439*AVERAGE('Assumptions (NG)'!$Y$3:$AA3))/10^9,0)</f>
        <v>0</v>
      </c>
      <c r="AH522" s="219">
        <f>IF(Model!AB$1&lt;='Assumptions (NG)'!$V$12,PPMT('Assumptions (NG)'!$V$9,Model!AB$1,'Assumptions (NG)'!$V$12,'Assumptions (NG)'!$V$7*Model!$AC$438*AVERAGE('Assumptions (NG)'!$Y$2:$AA$2)+ Model!$AC$439*AVERAGE('Assumptions (NG)'!$Y$3:$AA3))/10^9,0)</f>
        <v>0</v>
      </c>
      <c r="AI522" s="219">
        <f>IF(Model!AC$1&lt;='Assumptions (NG)'!$V$12,PPMT('Assumptions (NG)'!$V$9,Model!AC$1,'Assumptions (NG)'!$V$12,'Assumptions (NG)'!$V$7*Model!$AC$438*AVERAGE('Assumptions (NG)'!$Y$2:$AA$2)+ Model!$AC$439*AVERAGE('Assumptions (NG)'!$Y$3:$AA3))/10^9,0)</f>
        <v>0</v>
      </c>
      <c r="AJ522" s="219">
        <f>IF(Model!AD$1&lt;='Assumptions (NG)'!$V$12,PPMT('Assumptions (NG)'!$V$9,Model!AD$1,'Assumptions (NG)'!$V$12,'Assumptions (NG)'!$V$7*Model!$AC$438*AVERAGE('Assumptions (NG)'!$Y$2:$AA$2)+ Model!$AC$439*AVERAGE('Assumptions (NG)'!$Y$3:$AA3))/10^9,0)</f>
        <v>0</v>
      </c>
      <c r="AK522" s="219">
        <f>IF(Model!AE$1&lt;='Assumptions (NG)'!$V$12,PPMT('Assumptions (NG)'!$V$9,Model!AE$1,'Assumptions (NG)'!$V$12,'Assumptions (NG)'!$V$7*Model!$AC$438*AVERAGE('Assumptions (NG)'!$Y$2:$AA$2)+ Model!$AC$439*AVERAGE('Assumptions (NG)'!$Y$3:$AA3))/10^9,0)</f>
        <v>0</v>
      </c>
      <c r="AL522" s="219">
        <f>IF(Model!AF$1&lt;='Assumptions (NG)'!$V$12,PPMT('Assumptions (NG)'!$V$9,Model!AF$1,'Assumptions (NG)'!$V$12,'Assumptions (NG)'!$V$7*Model!$AC$438*AVERAGE('Assumptions (NG)'!$Y$2:$AA$2)+ Model!$AC$439*AVERAGE('Assumptions (NG)'!$Y$3:$AA3))/10^9,0)</f>
        <v>0</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v>
      </c>
      <c r="AE523" s="219">
        <f>IF(Model!X$1&lt;='Assumptions (NG)'!$V$12,PPMT('Assumptions (NG)'!$V$9,Model!X$1,'Assumptions (NG)'!$V$12,'Assumptions (NG)'!$V$7*Model!$AD$438*AVERAGE('Assumptions (NG)'!$Z$2:$AB$2)+ Model!$AD$439*AVERAGE('Assumptions (NG)'!$Z$3:$AB3))/10^9,0)</f>
        <v>0</v>
      </c>
      <c r="AF523" s="219">
        <f>IF(Model!Y$1&lt;='Assumptions (NG)'!$V$12,PPMT('Assumptions (NG)'!$V$9,Model!Y$1,'Assumptions (NG)'!$V$12,'Assumptions (NG)'!$V$7*Model!$AD$438*AVERAGE('Assumptions (NG)'!$Z$2:$AB$2)+ Model!$AD$439*AVERAGE('Assumptions (NG)'!$Z$3:$AB3))/10^9,0)</f>
        <v>0</v>
      </c>
      <c r="AG523" s="219">
        <f>IF(Model!Z$1&lt;='Assumptions (NG)'!$V$12,PPMT('Assumptions (NG)'!$V$9,Model!Z$1,'Assumptions (NG)'!$V$12,'Assumptions (NG)'!$V$7*Model!$AD$438*AVERAGE('Assumptions (NG)'!$Z$2:$AB$2)+ Model!$AD$439*AVERAGE('Assumptions (NG)'!$Z$3:$AB3))/10^9,0)</f>
        <v>0</v>
      </c>
      <c r="AH523" s="219">
        <f>IF(Model!AA$1&lt;='Assumptions (NG)'!$V$12,PPMT('Assumptions (NG)'!$V$9,Model!AA$1,'Assumptions (NG)'!$V$12,'Assumptions (NG)'!$V$7*Model!$AD$438*AVERAGE('Assumptions (NG)'!$Z$2:$AB$2)+ Model!$AD$439*AVERAGE('Assumptions (NG)'!$Z$3:$AB3))/10^9,0)</f>
        <v>0</v>
      </c>
      <c r="AI523" s="219">
        <f>IF(Model!AB$1&lt;='Assumptions (NG)'!$V$12,PPMT('Assumptions (NG)'!$V$9,Model!AB$1,'Assumptions (NG)'!$V$12,'Assumptions (NG)'!$V$7*Model!$AD$438*AVERAGE('Assumptions (NG)'!$Z$2:$AB$2)+ Model!$AD$439*AVERAGE('Assumptions (NG)'!$Z$3:$AB3))/10^9,0)</f>
        <v>0</v>
      </c>
      <c r="AJ523" s="219">
        <f>IF(Model!AC$1&lt;='Assumptions (NG)'!$V$12,PPMT('Assumptions (NG)'!$V$9,Model!AC$1,'Assumptions (NG)'!$V$12,'Assumptions (NG)'!$V$7*Model!$AD$438*AVERAGE('Assumptions (NG)'!$Z$2:$AB$2)+ Model!$AD$439*AVERAGE('Assumptions (NG)'!$Z$3:$AB3))/10^9,0)</f>
        <v>0</v>
      </c>
      <c r="AK523" s="219">
        <f>IF(Model!AD$1&lt;='Assumptions (NG)'!$V$12,PPMT('Assumptions (NG)'!$V$9,Model!AD$1,'Assumptions (NG)'!$V$12,'Assumptions (NG)'!$V$7*Model!$AD$438*AVERAGE('Assumptions (NG)'!$Z$2:$AB$2)+ Model!$AD$439*AVERAGE('Assumptions (NG)'!$Z$3:$AB3))/10^9,0)</f>
        <v>0</v>
      </c>
      <c r="AL523" s="219">
        <f>IF(Model!AE$1&lt;='Assumptions (NG)'!$V$12,PPMT('Assumptions (NG)'!$V$9,Model!AE$1,'Assumptions (NG)'!$V$12,'Assumptions (NG)'!$V$7*Model!$AD$438*AVERAGE('Assumptions (NG)'!$Z$2:$AB$2)+ Model!$AD$439*AVERAGE('Assumptions (NG)'!$Z$3:$AB3))/10^9,0)</f>
        <v>0</v>
      </c>
      <c r="AM523" s="219">
        <f>IF(Model!AF$1&lt;='Assumptions (NG)'!$V$12,PPMT('Assumptions (NG)'!$V$9,Model!AF$1,'Assumptions (NG)'!$V$12,'Assumptions (NG)'!$V$7*Model!$AD$438*AVERAGE('Assumptions (NG)'!$Z$2:$AB$2)+ Model!$AD$439*AVERAGE('Assumptions (NG)'!$Z$3:$AB3))/10^9,0)</f>
        <v>0</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v>
      </c>
      <c r="AF524" s="219">
        <f>IF(Model!X$1&lt;='Assumptions (NG)'!$V$12,PPMT('Assumptions (NG)'!$V$9,Model!X$1,'Assumptions (NG)'!$V$12,'Assumptions (NG)'!$V$7*Model!$AE$438*AVERAGE('Assumptions (NG)'!$AA$2:$AC$2)+ Model!$AE$439*AVERAGE('Assumptions (NG)'!$AA$3:$AC3))/10^9,0)</f>
        <v>0</v>
      </c>
      <c r="AG524" s="219">
        <f>IF(Model!Y$1&lt;='Assumptions (NG)'!$V$12,PPMT('Assumptions (NG)'!$V$9,Model!Y$1,'Assumptions (NG)'!$V$12,'Assumptions (NG)'!$V$7*Model!$AE$438*AVERAGE('Assumptions (NG)'!$AA$2:$AC$2)+ Model!$AE$439*AVERAGE('Assumptions (NG)'!$AA$3:$AC3))/10^9,0)</f>
        <v>0</v>
      </c>
      <c r="AH524" s="219">
        <f>IF(Model!Z$1&lt;='Assumptions (NG)'!$V$12,PPMT('Assumptions (NG)'!$V$9,Model!Z$1,'Assumptions (NG)'!$V$12,'Assumptions (NG)'!$V$7*Model!$AE$438*AVERAGE('Assumptions (NG)'!$AA$2:$AC$2)+ Model!$AE$439*AVERAGE('Assumptions (NG)'!$AA$3:$AC3))/10^9,0)</f>
        <v>0</v>
      </c>
      <c r="AI524" s="219">
        <f>IF(Model!AA$1&lt;='Assumptions (NG)'!$V$12,PPMT('Assumptions (NG)'!$V$9,Model!AA$1,'Assumptions (NG)'!$V$12,'Assumptions (NG)'!$V$7*Model!$AE$438*AVERAGE('Assumptions (NG)'!$AA$2:$AC$2)+ Model!$AE$439*AVERAGE('Assumptions (NG)'!$AA$3:$AC3))/10^9,0)</f>
        <v>0</v>
      </c>
      <c r="AJ524" s="219">
        <f>IF(Model!AB$1&lt;='Assumptions (NG)'!$V$12,PPMT('Assumptions (NG)'!$V$9,Model!AB$1,'Assumptions (NG)'!$V$12,'Assumptions (NG)'!$V$7*Model!$AE$438*AVERAGE('Assumptions (NG)'!$AA$2:$AC$2)+ Model!$AE$439*AVERAGE('Assumptions (NG)'!$AA$3:$AC3))/10^9,0)</f>
        <v>0</v>
      </c>
      <c r="AK524" s="219">
        <f>IF(Model!AC$1&lt;='Assumptions (NG)'!$V$12,PPMT('Assumptions (NG)'!$V$9,Model!AC$1,'Assumptions (NG)'!$V$12,'Assumptions (NG)'!$V$7*Model!$AE$438*AVERAGE('Assumptions (NG)'!$AA$2:$AC$2)+ Model!$AE$439*AVERAGE('Assumptions (NG)'!$AA$3:$AC3))/10^9,0)</f>
        <v>0</v>
      </c>
      <c r="AL524" s="219">
        <f>IF(Model!AD$1&lt;='Assumptions (NG)'!$V$12,PPMT('Assumptions (NG)'!$V$9,Model!AD$1,'Assumptions (NG)'!$V$12,'Assumptions (NG)'!$V$7*Model!$AE$438*AVERAGE('Assumptions (NG)'!$AA$2:$AC$2)+ Model!$AE$439*AVERAGE('Assumptions (NG)'!$AA$3:$AC3))/10^9,0)</f>
        <v>0</v>
      </c>
      <c r="AM524" s="219">
        <f>IF(Model!AE$1&lt;='Assumptions (NG)'!$V$12,PPMT('Assumptions (NG)'!$V$9,Model!AE$1,'Assumptions (NG)'!$V$12,'Assumptions (NG)'!$V$7*Model!$AE$438*AVERAGE('Assumptions (NG)'!$AA$2:$AC$2)+ Model!$AE$439*AVERAGE('Assumptions (NG)'!$AA$3:$AC3))/10^9,0)</f>
        <v>0</v>
      </c>
      <c r="AN524" s="219">
        <f>IF(Model!AF$1&lt;='Assumptions (NG)'!$V$12,PPMT('Assumptions (NG)'!$V$9,Model!AF$1,'Assumptions (NG)'!$V$12,'Assumptions (NG)'!$V$7*Model!$AE$438*AVERAGE('Assumptions (NG)'!$AA$2:$AC$2)+ Model!$AE$439*AVERAGE('Assumptions (NG)'!$AA$3:$AC3))/10^9,0)</f>
        <v>0</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v>
      </c>
      <c r="AG525" s="219">
        <f>IF(Model!X$1&lt;='Assumptions (NG)'!$V$12,PPMT('Assumptions (NG)'!$V$9,Model!X$1,'Assumptions (NG)'!$V$12,'Assumptions (NG)'!$V$7*Model!$AF$438*AVERAGE('Assumptions (NG)'!$AB$2:$AD$2)+ Model!$AF$439*AVERAGE('Assumptions (NG)'!$AB$3:$AD3))/10^9,0)</f>
        <v>0</v>
      </c>
      <c r="AH525" s="219">
        <f>IF(Model!Y$1&lt;='Assumptions (NG)'!$V$12,PPMT('Assumptions (NG)'!$V$9,Model!Y$1,'Assumptions (NG)'!$V$12,'Assumptions (NG)'!$V$7*Model!$AF$438*AVERAGE('Assumptions (NG)'!$AB$2:$AD$2)+ Model!$AF$439*AVERAGE('Assumptions (NG)'!$AB$3:$AD3))/10^9,0)</f>
        <v>0</v>
      </c>
      <c r="AI525" s="219">
        <f>IF(Model!Z$1&lt;='Assumptions (NG)'!$V$12,PPMT('Assumptions (NG)'!$V$9,Model!Z$1,'Assumptions (NG)'!$V$12,'Assumptions (NG)'!$V$7*Model!$AF$438*AVERAGE('Assumptions (NG)'!$AB$2:$AD$2)+ Model!$AF$439*AVERAGE('Assumptions (NG)'!$AB$3:$AD3))/10^9,0)</f>
        <v>0</v>
      </c>
      <c r="AJ525" s="219">
        <f>IF(Model!AA$1&lt;='Assumptions (NG)'!$V$12,PPMT('Assumptions (NG)'!$V$9,Model!AA$1,'Assumptions (NG)'!$V$12,'Assumptions (NG)'!$V$7*Model!$AF$438*AVERAGE('Assumptions (NG)'!$AB$2:$AD$2)+ Model!$AF$439*AVERAGE('Assumptions (NG)'!$AB$3:$AD3))/10^9,0)</f>
        <v>0</v>
      </c>
      <c r="AK525" s="219">
        <f>IF(Model!AB$1&lt;='Assumptions (NG)'!$V$12,PPMT('Assumptions (NG)'!$V$9,Model!AB$1,'Assumptions (NG)'!$V$12,'Assumptions (NG)'!$V$7*Model!$AF$438*AVERAGE('Assumptions (NG)'!$AB$2:$AD$2)+ Model!$AF$439*AVERAGE('Assumptions (NG)'!$AB$3:$AD3))/10^9,0)</f>
        <v>0</v>
      </c>
      <c r="AL525" s="219">
        <f>IF(Model!AC$1&lt;='Assumptions (NG)'!$V$12,PPMT('Assumptions (NG)'!$V$9,Model!AC$1,'Assumptions (NG)'!$V$12,'Assumptions (NG)'!$V$7*Model!$AF$438*AVERAGE('Assumptions (NG)'!$AB$2:$AD$2)+ Model!$AF$439*AVERAGE('Assumptions (NG)'!$AB$3:$AD3))/10^9,0)</f>
        <v>0</v>
      </c>
      <c r="AM525" s="219">
        <f>IF(Model!AD$1&lt;='Assumptions (NG)'!$V$12,PPMT('Assumptions (NG)'!$V$9,Model!AD$1,'Assumptions (NG)'!$V$12,'Assumptions (NG)'!$V$7*Model!$AF$438*AVERAGE('Assumptions (NG)'!$AB$2:$AD$2)+ Model!$AF$439*AVERAGE('Assumptions (NG)'!$AB$3:$AD3))/10^9,0)</f>
        <v>0</v>
      </c>
      <c r="AN525" s="219">
        <f>IF(Model!AE$1&lt;='Assumptions (NG)'!$V$12,PPMT('Assumptions (NG)'!$V$9,Model!AE$1,'Assumptions (NG)'!$V$12,'Assumptions (NG)'!$V$7*Model!$AF$438*AVERAGE('Assumptions (NG)'!$AB$2:$AD$2)+ Model!$AF$439*AVERAGE('Assumptions (NG)'!$AB$3:$AD3))/10^9,0)</f>
        <v>0</v>
      </c>
      <c r="AO525" s="219">
        <f>IF(Model!AF$1&lt;='Assumptions (NG)'!$V$12,PPMT('Assumptions (NG)'!$V$9,Model!AF$1,'Assumptions (NG)'!$V$12,'Assumptions (NG)'!$V$7*Model!$AF$438*AVERAGE('Assumptions (NG)'!$AB$2:$AD$2)+ Model!$AF$439*AVERAGE('Assumptions (NG)'!$AB$3:$AD3))/10^9,0)</f>
        <v>0</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v>
      </c>
      <c r="AH526" s="219">
        <f>IF(Model!X$1&lt;='Assumptions (NG)'!$V$12,PPMT('Assumptions (NG)'!$V$9,Model!X$1,'Assumptions (NG)'!$V$12,'Assumptions (NG)'!$V$7*Model!$AG$438*AVERAGE('Assumptions (NG)'!$AC$2:$AE$2)+ Model!$AG$439*AVERAGE('Assumptions (NG)'!$AC$3:$AE3))/10^9,0)</f>
        <v>0</v>
      </c>
      <c r="AI526" s="219">
        <f>IF(Model!Y$1&lt;='Assumptions (NG)'!$V$12,PPMT('Assumptions (NG)'!$V$9,Model!Y$1,'Assumptions (NG)'!$V$12,'Assumptions (NG)'!$V$7*Model!$AG$438*AVERAGE('Assumptions (NG)'!$AC$2:$AE$2)+ Model!$AG$439*AVERAGE('Assumptions (NG)'!$AC$3:$AE3))/10^9,0)</f>
        <v>0</v>
      </c>
      <c r="AJ526" s="219">
        <f>IF(Model!Z$1&lt;='Assumptions (NG)'!$V$12,PPMT('Assumptions (NG)'!$V$9,Model!Z$1,'Assumptions (NG)'!$V$12,'Assumptions (NG)'!$V$7*Model!$AG$438*AVERAGE('Assumptions (NG)'!$AC$2:$AE$2)+ Model!$AG$439*AVERAGE('Assumptions (NG)'!$AC$3:$AE3))/10^9,0)</f>
        <v>0</v>
      </c>
      <c r="AK526" s="219">
        <f>IF(Model!AA$1&lt;='Assumptions (NG)'!$V$12,PPMT('Assumptions (NG)'!$V$9,Model!AA$1,'Assumptions (NG)'!$V$12,'Assumptions (NG)'!$V$7*Model!$AG$438*AVERAGE('Assumptions (NG)'!$AC$2:$AE$2)+ Model!$AG$439*AVERAGE('Assumptions (NG)'!$AC$3:$AE3))/10^9,0)</f>
        <v>0</v>
      </c>
      <c r="AL526" s="219">
        <f>IF(Model!AB$1&lt;='Assumptions (NG)'!$V$12,PPMT('Assumptions (NG)'!$V$9,Model!AB$1,'Assumptions (NG)'!$V$12,'Assumptions (NG)'!$V$7*Model!$AG$438*AVERAGE('Assumptions (NG)'!$AC$2:$AE$2)+ Model!$AG$439*AVERAGE('Assumptions (NG)'!$AC$3:$AE3))/10^9,0)</f>
        <v>0</v>
      </c>
      <c r="AM526" s="219">
        <f>IF(Model!AC$1&lt;='Assumptions (NG)'!$V$12,PPMT('Assumptions (NG)'!$V$9,Model!AC$1,'Assumptions (NG)'!$V$12,'Assumptions (NG)'!$V$7*Model!$AG$438*AVERAGE('Assumptions (NG)'!$AC$2:$AE$2)+ Model!$AG$439*AVERAGE('Assumptions (NG)'!$AC$3:$AE3))/10^9,0)</f>
        <v>0</v>
      </c>
      <c r="AN526" s="219">
        <f>IF(Model!AD$1&lt;='Assumptions (NG)'!$V$12,PPMT('Assumptions (NG)'!$V$9,Model!AD$1,'Assumptions (NG)'!$V$12,'Assumptions (NG)'!$V$7*Model!$AG$438*AVERAGE('Assumptions (NG)'!$AC$2:$AE$2)+ Model!$AG$439*AVERAGE('Assumptions (NG)'!$AC$3:$AE3))/10^9,0)</f>
        <v>0</v>
      </c>
      <c r="AO526" s="219">
        <f>IF(Model!AE$1&lt;='Assumptions (NG)'!$V$12,PPMT('Assumptions (NG)'!$V$9,Model!AE$1,'Assumptions (NG)'!$V$12,'Assumptions (NG)'!$V$7*Model!$AG$438*AVERAGE('Assumptions (NG)'!$AC$2:$AE$2)+ Model!$AG$439*AVERAGE('Assumptions (NG)'!$AC$3:$AE3))/10^9,0)</f>
        <v>0</v>
      </c>
      <c r="AP526" s="219">
        <f>IF(Model!AF$1&lt;='Assumptions (NG)'!$V$12,PPMT('Assumptions (NG)'!$V$9,Model!AF$1,'Assumptions (NG)'!$V$12,'Assumptions (NG)'!$V$7*Model!$AG$438*AVERAGE('Assumptions (NG)'!$AC$2:$AE$2)+ Model!$AG$439*AVERAGE('Assumptions (NG)'!$AC$3:$AE3))/10^9,0)</f>
        <v>0</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v>
      </c>
      <c r="AI527" s="219">
        <f>IF(Model!X$1&lt;='Assumptions (NG)'!$V$12,PPMT('Assumptions (NG)'!$V$9,Model!X$1,'Assumptions (NG)'!$V$12,'Assumptions (NG)'!$V$7*Model!$AH$438*AVERAGE('Assumptions (NG)'!$AD$2:$AF$2)+ Model!$AH$439*AVERAGE('Assumptions (NG)'!$AD$3:$AF3))/10^9,0)</f>
        <v>0</v>
      </c>
      <c r="AJ527" s="219">
        <f>IF(Model!Y$1&lt;='Assumptions (NG)'!$V$12,PPMT('Assumptions (NG)'!$V$9,Model!Y$1,'Assumptions (NG)'!$V$12,'Assumptions (NG)'!$V$7*Model!$AH$438*AVERAGE('Assumptions (NG)'!$AD$2:$AF$2)+ Model!$AH$439*AVERAGE('Assumptions (NG)'!$AD$3:$AF3))/10^9,0)</f>
        <v>0</v>
      </c>
      <c r="AK527" s="219">
        <f>IF(Model!Z$1&lt;='Assumptions (NG)'!$V$12,PPMT('Assumptions (NG)'!$V$9,Model!Z$1,'Assumptions (NG)'!$V$12,'Assumptions (NG)'!$V$7*Model!$AH$438*AVERAGE('Assumptions (NG)'!$AD$2:$AF$2)+ Model!$AH$439*AVERAGE('Assumptions (NG)'!$AD$3:$AF3))/10^9,0)</f>
        <v>0</v>
      </c>
      <c r="AL527" s="219">
        <f>IF(Model!AA$1&lt;='Assumptions (NG)'!$V$12,PPMT('Assumptions (NG)'!$V$9,Model!AA$1,'Assumptions (NG)'!$V$12,'Assumptions (NG)'!$V$7*Model!$AH$438*AVERAGE('Assumptions (NG)'!$AD$2:$AF$2)+ Model!$AH$439*AVERAGE('Assumptions (NG)'!$AD$3:$AF3))/10^9,0)</f>
        <v>0</v>
      </c>
      <c r="AM527" s="219">
        <f>IF(Model!AB$1&lt;='Assumptions (NG)'!$V$12,PPMT('Assumptions (NG)'!$V$9,Model!AB$1,'Assumptions (NG)'!$V$12,'Assumptions (NG)'!$V$7*Model!$AH$438*AVERAGE('Assumptions (NG)'!$AD$2:$AF$2)+ Model!$AH$439*AVERAGE('Assumptions (NG)'!$AD$3:$AF3))/10^9,0)</f>
        <v>0</v>
      </c>
      <c r="AN527" s="219">
        <f>IF(Model!AC$1&lt;='Assumptions (NG)'!$V$12,PPMT('Assumptions (NG)'!$V$9,Model!AC$1,'Assumptions (NG)'!$V$12,'Assumptions (NG)'!$V$7*Model!$AH$438*AVERAGE('Assumptions (NG)'!$AD$2:$AF$2)+ Model!$AH$439*AVERAGE('Assumptions (NG)'!$AD$3:$AF3))/10^9,0)</f>
        <v>0</v>
      </c>
      <c r="AO527" s="219">
        <f>IF(Model!AD$1&lt;='Assumptions (NG)'!$V$12,PPMT('Assumptions (NG)'!$V$9,Model!AD$1,'Assumptions (NG)'!$V$12,'Assumptions (NG)'!$V$7*Model!$AH$438*AVERAGE('Assumptions (NG)'!$AD$2:$AF$2)+ Model!$AH$439*AVERAGE('Assumptions (NG)'!$AD$3:$AF3))/10^9,0)</f>
        <v>0</v>
      </c>
      <c r="AP527" s="219">
        <f>IF(Model!AE$1&lt;='Assumptions (NG)'!$V$12,PPMT('Assumptions (NG)'!$V$9,Model!AE$1,'Assumptions (NG)'!$V$12,'Assumptions (NG)'!$V$7*Model!$AH$438*AVERAGE('Assumptions (NG)'!$AD$2:$AF$2)+ Model!$AH$439*AVERAGE('Assumptions (NG)'!$AD$3:$AF3))/10^9,0)</f>
        <v>0</v>
      </c>
      <c r="AQ527" s="219">
        <f>IF(Model!AF$1&lt;='Assumptions (NG)'!$V$12,PPMT('Assumptions (NG)'!$V$9,Model!AF$1,'Assumptions (NG)'!$V$12,'Assumptions (NG)'!$V$7*Model!$AH$438*AVERAGE('Assumptions (NG)'!$AD$2:$AF$2)+ Model!$AH$439*AVERAGE('Assumptions (NG)'!$AD$3:$AF3))/10^9,0)</f>
        <v>0</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v>
      </c>
      <c r="AJ528" s="219">
        <f>IF(Model!X$1&lt;='Assumptions (NG)'!$V$12,PPMT('Assumptions (NG)'!$V$9,Model!X$1,'Assumptions (NG)'!$V$12,'Assumptions (NG)'!$V$7*Model!$AI$438*AVERAGE('Assumptions (NG)'!$AE$2:$AG$2)+ Model!$AI$439*AVERAGE('Assumptions (NG)'!$AE$3:$AG3))/10^9,0)</f>
        <v>0</v>
      </c>
      <c r="AK528" s="219">
        <f>IF(Model!Y$1&lt;='Assumptions (NG)'!$V$12,PPMT('Assumptions (NG)'!$V$9,Model!Y$1,'Assumptions (NG)'!$V$12,'Assumptions (NG)'!$V$7*Model!$AI$438*AVERAGE('Assumptions (NG)'!$AE$2:$AG$2)+ Model!$AI$439*AVERAGE('Assumptions (NG)'!$AE$3:$AG3))/10^9,0)</f>
        <v>0</v>
      </c>
      <c r="AL528" s="219">
        <f>IF(Model!Z$1&lt;='Assumptions (NG)'!$V$12,PPMT('Assumptions (NG)'!$V$9,Model!Z$1,'Assumptions (NG)'!$V$12,'Assumptions (NG)'!$V$7*Model!$AI$438*AVERAGE('Assumptions (NG)'!$AE$2:$AG$2)+ Model!$AI$439*AVERAGE('Assumptions (NG)'!$AE$3:$AG3))/10^9,0)</f>
        <v>0</v>
      </c>
      <c r="AM528" s="219">
        <f>IF(Model!AA$1&lt;='Assumptions (NG)'!$V$12,PPMT('Assumptions (NG)'!$V$9,Model!AA$1,'Assumptions (NG)'!$V$12,'Assumptions (NG)'!$V$7*Model!$AI$438*AVERAGE('Assumptions (NG)'!$AE$2:$AG$2)+ Model!$AI$439*AVERAGE('Assumptions (NG)'!$AE$3:$AG3))/10^9,0)</f>
        <v>0</v>
      </c>
      <c r="AN528" s="219">
        <f>IF(Model!AB$1&lt;='Assumptions (NG)'!$V$12,PPMT('Assumptions (NG)'!$V$9,Model!AB$1,'Assumptions (NG)'!$V$12,'Assumptions (NG)'!$V$7*Model!$AI$438*AVERAGE('Assumptions (NG)'!$AE$2:$AG$2)+ Model!$AI$439*AVERAGE('Assumptions (NG)'!$AE$3:$AG3))/10^9,0)</f>
        <v>0</v>
      </c>
      <c r="AO528" s="219">
        <f>IF(Model!AC$1&lt;='Assumptions (NG)'!$V$12,PPMT('Assumptions (NG)'!$V$9,Model!AC$1,'Assumptions (NG)'!$V$12,'Assumptions (NG)'!$V$7*Model!$AI$438*AVERAGE('Assumptions (NG)'!$AE$2:$AG$2)+ Model!$AI$439*AVERAGE('Assumptions (NG)'!$AE$3:$AG3))/10^9,0)</f>
        <v>0</v>
      </c>
      <c r="AP528" s="219">
        <f>IF(Model!AD$1&lt;='Assumptions (NG)'!$V$12,PPMT('Assumptions (NG)'!$V$9,Model!AD$1,'Assumptions (NG)'!$V$12,'Assumptions (NG)'!$V$7*Model!$AI$438*AVERAGE('Assumptions (NG)'!$AE$2:$AG$2)+ Model!$AI$439*AVERAGE('Assumptions (NG)'!$AE$3:$AG3))/10^9,0)</f>
        <v>0</v>
      </c>
      <c r="AQ528" s="219">
        <f>IF(Model!AE$1&lt;='Assumptions (NG)'!$V$12,PPMT('Assumptions (NG)'!$V$9,Model!AE$1,'Assumptions (NG)'!$V$12,'Assumptions (NG)'!$V$7*Model!$AI$438*AVERAGE('Assumptions (NG)'!$AE$2:$AG$2)+ Model!$AI$439*AVERAGE('Assumptions (NG)'!$AE$3:$AG3))/10^9,0)</f>
        <v>0</v>
      </c>
      <c r="AR528" s="219">
        <f>IF(Model!AF$1&lt;='Assumptions (NG)'!$V$12,PPMT('Assumptions (NG)'!$V$9,Model!AF$1,'Assumptions (NG)'!$V$12,'Assumptions (NG)'!$V$7*Model!$AI$438*AVERAGE('Assumptions (NG)'!$AE$2:$AG$2)+ Model!$AI$439*AVERAGE('Assumptions (NG)'!$AE$3:$AG3))/10^9,0)</f>
        <v>0</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v>
      </c>
      <c r="AK529" s="219">
        <f>IF(Model!X$1&lt;='Assumptions (NG)'!$V$12,PPMT('Assumptions (NG)'!$V$9,Model!X$1,'Assumptions (NG)'!$V$12,'Assumptions (NG)'!$V$7*Model!$AJ$438*AVERAGE('Assumptions (NG)'!$AF$2:$AH$2)+ Model!$AJ$439*AVERAGE('Assumptions (NG)'!$AF$3:$AH3))/10^9,0)</f>
        <v>0</v>
      </c>
      <c r="AL529" s="219">
        <f>IF(Model!Y$1&lt;='Assumptions (NG)'!$V$12,PPMT('Assumptions (NG)'!$V$9,Model!Y$1,'Assumptions (NG)'!$V$12,'Assumptions (NG)'!$V$7*Model!$AJ$438*AVERAGE('Assumptions (NG)'!$AF$2:$AH$2)+ Model!$AJ$439*AVERAGE('Assumptions (NG)'!$AF$3:$AH3))/10^9,0)</f>
        <v>0</v>
      </c>
      <c r="AM529" s="219">
        <f>IF(Model!Z$1&lt;='Assumptions (NG)'!$V$12,PPMT('Assumptions (NG)'!$V$9,Model!Z$1,'Assumptions (NG)'!$V$12,'Assumptions (NG)'!$V$7*Model!$AJ$438*AVERAGE('Assumptions (NG)'!$AF$2:$AH$2)+ Model!$AJ$439*AVERAGE('Assumptions (NG)'!$AF$3:$AH3))/10^9,0)</f>
        <v>0</v>
      </c>
      <c r="AN529" s="219">
        <f>IF(Model!AA$1&lt;='Assumptions (NG)'!$V$12,PPMT('Assumptions (NG)'!$V$9,Model!AA$1,'Assumptions (NG)'!$V$12,'Assumptions (NG)'!$V$7*Model!$AJ$438*AVERAGE('Assumptions (NG)'!$AF$2:$AH$2)+ Model!$AJ$439*AVERAGE('Assumptions (NG)'!$AF$3:$AH3))/10^9,0)</f>
        <v>0</v>
      </c>
      <c r="AO529" s="219">
        <f>IF(Model!AB$1&lt;='Assumptions (NG)'!$V$12,PPMT('Assumptions (NG)'!$V$9,Model!AB$1,'Assumptions (NG)'!$V$12,'Assumptions (NG)'!$V$7*Model!$AJ$438*AVERAGE('Assumptions (NG)'!$AF$2:$AH$2)+ Model!$AJ$439*AVERAGE('Assumptions (NG)'!$AF$3:$AH3))/10^9,0)</f>
        <v>0</v>
      </c>
      <c r="AP529" s="219">
        <f>IF(Model!AC$1&lt;='Assumptions (NG)'!$V$12,PPMT('Assumptions (NG)'!$V$9,Model!AC$1,'Assumptions (NG)'!$V$12,'Assumptions (NG)'!$V$7*Model!$AJ$438*AVERAGE('Assumptions (NG)'!$AF$2:$AH$2)+ Model!$AJ$439*AVERAGE('Assumptions (NG)'!$AF$3:$AH3))/10^9,0)</f>
        <v>0</v>
      </c>
      <c r="AQ529" s="219">
        <f>IF(Model!AD$1&lt;='Assumptions (NG)'!$V$12,PPMT('Assumptions (NG)'!$V$9,Model!AD$1,'Assumptions (NG)'!$V$12,'Assumptions (NG)'!$V$7*Model!$AJ$438*AVERAGE('Assumptions (NG)'!$AF$2:$AH$2)+ Model!$AJ$439*AVERAGE('Assumptions (NG)'!$AF$3:$AH3))/10^9,0)</f>
        <v>0</v>
      </c>
      <c r="AR529" s="219">
        <f>IF(Model!AE$1&lt;='Assumptions (NG)'!$V$12,PPMT('Assumptions (NG)'!$V$9,Model!AE$1,'Assumptions (NG)'!$V$12,'Assumptions (NG)'!$V$7*Model!$AJ$438*AVERAGE('Assumptions (NG)'!$AF$2:$AH$2)+ Model!$AJ$439*AVERAGE('Assumptions (NG)'!$AF$3:$AH3))/10^9,0)</f>
        <v>0</v>
      </c>
      <c r="AS529" s="219">
        <f>IF(Model!AF$1&lt;='Assumptions (NG)'!$V$12,PPMT('Assumptions (NG)'!$V$9,Model!AF$1,'Assumptions (NG)'!$V$12,'Assumptions (NG)'!$V$7*Model!$AJ$438*AVERAGE('Assumptions (NG)'!$AF$2:$AH$2)+ Model!$AJ$439*AVERAGE('Assumptions (NG)'!$AF$3:$AH3))/10^9,0)</f>
        <v>0</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v>
      </c>
      <c r="AL530" s="219">
        <f>IF(Model!X$1&lt;='Assumptions (NG)'!$V$12,PPMT('Assumptions (NG)'!$V$9,Model!X$1,'Assumptions (NG)'!$V$12,'Assumptions (NG)'!$V$7*Model!$AK$438*AVERAGE('Assumptions (NG)'!$AG$2:$AI$2)+ Model!$AK$439*AVERAGE('Assumptions (NG)'!$AG$3:$AI3))/10^9,0)</f>
        <v>0</v>
      </c>
      <c r="AM530" s="219">
        <f>IF(Model!Y$1&lt;='Assumptions (NG)'!$V$12,PPMT('Assumptions (NG)'!$V$9,Model!Y$1,'Assumptions (NG)'!$V$12,'Assumptions (NG)'!$V$7*Model!$AK$438*AVERAGE('Assumptions (NG)'!$AG$2:$AI$2)+ Model!$AK$439*AVERAGE('Assumptions (NG)'!$AG$3:$AI3))/10^9,0)</f>
        <v>0</v>
      </c>
      <c r="AN530" s="219">
        <f>IF(Model!Z$1&lt;='Assumptions (NG)'!$V$12,PPMT('Assumptions (NG)'!$V$9,Model!Z$1,'Assumptions (NG)'!$V$12,'Assumptions (NG)'!$V$7*Model!$AK$438*AVERAGE('Assumptions (NG)'!$AG$2:$AI$2)+ Model!$AK$439*AVERAGE('Assumptions (NG)'!$AG$3:$AI3))/10^9,0)</f>
        <v>0</v>
      </c>
      <c r="AO530" s="219">
        <f>IF(Model!AA$1&lt;='Assumptions (NG)'!$V$12,PPMT('Assumptions (NG)'!$V$9,Model!AA$1,'Assumptions (NG)'!$V$12,'Assumptions (NG)'!$V$7*Model!$AK$438*AVERAGE('Assumptions (NG)'!$AG$2:$AI$2)+ Model!$AK$439*AVERAGE('Assumptions (NG)'!$AG$3:$AI3))/10^9,0)</f>
        <v>0</v>
      </c>
      <c r="AP530" s="219">
        <f>IF(Model!AB$1&lt;='Assumptions (NG)'!$V$12,PPMT('Assumptions (NG)'!$V$9,Model!AB$1,'Assumptions (NG)'!$V$12,'Assumptions (NG)'!$V$7*Model!$AK$438*AVERAGE('Assumptions (NG)'!$AG$2:$AI$2)+ Model!$AK$439*AVERAGE('Assumptions (NG)'!$AG$3:$AI3))/10^9,0)</f>
        <v>0</v>
      </c>
      <c r="AQ530" s="219">
        <f>IF(Model!AC$1&lt;='Assumptions (NG)'!$V$12,PPMT('Assumptions (NG)'!$V$9,Model!AC$1,'Assumptions (NG)'!$V$12,'Assumptions (NG)'!$V$7*Model!$AK$438*AVERAGE('Assumptions (NG)'!$AG$2:$AI$2)+ Model!$AK$439*AVERAGE('Assumptions (NG)'!$AG$3:$AI3))/10^9,0)</f>
        <v>0</v>
      </c>
      <c r="AR530" s="219">
        <f>IF(Model!AD$1&lt;='Assumptions (NG)'!$V$12,PPMT('Assumptions (NG)'!$V$9,Model!AD$1,'Assumptions (NG)'!$V$12,'Assumptions (NG)'!$V$7*Model!$AK$438*AVERAGE('Assumptions (NG)'!$AG$2:$AI$2)+ Model!$AK$439*AVERAGE('Assumptions (NG)'!$AG$3:$AI3))/10^9,0)</f>
        <v>0</v>
      </c>
      <c r="AS530" s="219">
        <f>IF(Model!AE$1&lt;='Assumptions (NG)'!$V$12,PPMT('Assumptions (NG)'!$V$9,Model!AE$1,'Assumptions (NG)'!$V$12,'Assumptions (NG)'!$V$7*Model!$AK$438*AVERAGE('Assumptions (NG)'!$AG$2:$AI$2)+ Model!$AK$439*AVERAGE('Assumptions (NG)'!$AG$3:$AI3))/10^9,0)</f>
        <v>0</v>
      </c>
      <c r="AT530" s="219">
        <f>IF(Model!AF$1&lt;='Assumptions (NG)'!$V$12,PPMT('Assumptions (NG)'!$V$9,Model!AF$1,'Assumptions (NG)'!$V$12,'Assumptions (NG)'!$V$7*Model!$AK$438*AVERAGE('Assumptions (NG)'!$AG$2:$AI$2)+ Model!$AK$439*AVERAGE('Assumptions (NG)'!$AG$3:$AI3))/10^9,0)</f>
        <v>0</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v>
      </c>
      <c r="AM531" s="219">
        <f>IF(Model!X$1&lt;='Assumptions (NG)'!$V$12,PPMT('Assumptions (NG)'!$V$9,Model!X$1,'Assumptions (NG)'!$V$12,'Assumptions (NG)'!$V$7*Model!$AL$438*AVERAGE('Assumptions (NG)'!$AH$2:$AJ$2)+ Model!$AL$439*AVERAGE('Assumptions (NG)'!$AH$3:$AJ3))/10^9,0)</f>
        <v>0</v>
      </c>
      <c r="AN531" s="219">
        <f>IF(Model!Y$1&lt;='Assumptions (NG)'!$V$12,PPMT('Assumptions (NG)'!$V$9,Model!Y$1,'Assumptions (NG)'!$V$12,'Assumptions (NG)'!$V$7*Model!$AL$438*AVERAGE('Assumptions (NG)'!$AH$2:$AJ$2)+ Model!$AL$439*AVERAGE('Assumptions (NG)'!$AH$3:$AJ3))/10^9,0)</f>
        <v>0</v>
      </c>
      <c r="AO531" s="219">
        <f>IF(Model!Z$1&lt;='Assumptions (NG)'!$V$12,PPMT('Assumptions (NG)'!$V$9,Model!Z$1,'Assumptions (NG)'!$V$12,'Assumptions (NG)'!$V$7*Model!$AL$438*AVERAGE('Assumptions (NG)'!$AH$2:$AJ$2)+ Model!$AL$439*AVERAGE('Assumptions (NG)'!$AH$3:$AJ3))/10^9,0)</f>
        <v>0</v>
      </c>
      <c r="AP531" s="219">
        <f>IF(Model!AA$1&lt;='Assumptions (NG)'!$V$12,PPMT('Assumptions (NG)'!$V$9,Model!AA$1,'Assumptions (NG)'!$V$12,'Assumptions (NG)'!$V$7*Model!$AL$438*AVERAGE('Assumptions (NG)'!$AH$2:$AJ$2)+ Model!$AL$439*AVERAGE('Assumptions (NG)'!$AH$3:$AJ3))/10^9,0)</f>
        <v>0</v>
      </c>
      <c r="AQ531" s="219">
        <f>IF(Model!AB$1&lt;='Assumptions (NG)'!$V$12,PPMT('Assumptions (NG)'!$V$9,Model!AB$1,'Assumptions (NG)'!$V$12,'Assumptions (NG)'!$V$7*Model!$AL$438*AVERAGE('Assumptions (NG)'!$AH$2:$AJ$2)+ Model!$AL$439*AVERAGE('Assumptions (NG)'!$AH$3:$AJ3))/10^9,0)</f>
        <v>0</v>
      </c>
      <c r="AR531" s="219">
        <f>IF(Model!AC$1&lt;='Assumptions (NG)'!$V$12,PPMT('Assumptions (NG)'!$V$9,Model!AC$1,'Assumptions (NG)'!$V$12,'Assumptions (NG)'!$V$7*Model!$AL$438*AVERAGE('Assumptions (NG)'!$AH$2:$AJ$2)+ Model!$AL$439*AVERAGE('Assumptions (NG)'!$AH$3:$AJ3))/10^9,0)</f>
        <v>0</v>
      </c>
      <c r="AS531" s="219">
        <f>IF(Model!AD$1&lt;='Assumptions (NG)'!$V$12,PPMT('Assumptions (NG)'!$V$9,Model!AD$1,'Assumptions (NG)'!$V$12,'Assumptions (NG)'!$V$7*Model!$AL$438*AVERAGE('Assumptions (NG)'!$AH$2:$AJ$2)+ Model!$AL$439*AVERAGE('Assumptions (NG)'!$AH$3:$AJ3))/10^9,0)</f>
        <v>0</v>
      </c>
      <c r="AT531" s="219">
        <f>IF(Model!AE$1&lt;='Assumptions (NG)'!$V$12,PPMT('Assumptions (NG)'!$V$9,Model!AE$1,'Assumptions (NG)'!$V$12,'Assumptions (NG)'!$V$7*Model!$AL$438*AVERAGE('Assumptions (NG)'!$AH$2:$AJ$2)+ Model!$AL$439*AVERAGE('Assumptions (NG)'!$AH$3:$AJ3))/10^9,0)</f>
        <v>0</v>
      </c>
      <c r="AU531" s="219">
        <f>IF(Model!AF$1&lt;='Assumptions (NG)'!$V$12,PPMT('Assumptions (NG)'!$V$9,Model!AF$1,'Assumptions (NG)'!$V$12,'Assumptions (NG)'!$V$7*Model!$AL$438*AVERAGE('Assumptions (NG)'!$AH$2:$AJ$2)+ Model!$AL$439*AVERAGE('Assumptions (NG)'!$AH$3:$AJ3))/10^9,0)</f>
        <v>0</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v>
      </c>
      <c r="AN532" s="219">
        <f>IF(Model!X$1&lt;='Assumptions (NG)'!$V$12,PPMT('Assumptions (NG)'!$V$9,Model!X$1,'Assumptions (NG)'!$V$12,'Assumptions (NG)'!$V$7*Model!$AM$438*AVERAGE('Assumptions (NG)'!$AI$2:$AK$2)+ Model!$AM$439*AVERAGE('Assumptions (NG)'!$AI$3:$AK3))/10^9,0)</f>
        <v>0</v>
      </c>
      <c r="AO532" s="219">
        <f>IF(Model!Y$1&lt;='Assumptions (NG)'!$V$12,PPMT('Assumptions (NG)'!$V$9,Model!Y$1,'Assumptions (NG)'!$V$12,'Assumptions (NG)'!$V$7*Model!$AM$438*AVERAGE('Assumptions (NG)'!$AI$2:$AK$2)+ Model!$AM$439*AVERAGE('Assumptions (NG)'!$AI$3:$AK3))/10^9,0)</f>
        <v>0</v>
      </c>
      <c r="AP532" s="219">
        <f>IF(Model!Z$1&lt;='Assumptions (NG)'!$V$12,PPMT('Assumptions (NG)'!$V$9,Model!Z$1,'Assumptions (NG)'!$V$12,'Assumptions (NG)'!$V$7*Model!$AM$438*AVERAGE('Assumptions (NG)'!$AI$2:$AK$2)+ Model!$AM$439*AVERAGE('Assumptions (NG)'!$AI$3:$AK3))/10^9,0)</f>
        <v>0</v>
      </c>
      <c r="AQ532" s="219">
        <f>IF(Model!AA$1&lt;='Assumptions (NG)'!$V$12,PPMT('Assumptions (NG)'!$V$9,Model!AA$1,'Assumptions (NG)'!$V$12,'Assumptions (NG)'!$V$7*Model!$AM$438*AVERAGE('Assumptions (NG)'!$AI$2:$AK$2)+ Model!$AM$439*AVERAGE('Assumptions (NG)'!$AI$3:$AK3))/10^9,0)</f>
        <v>0</v>
      </c>
      <c r="AR532" s="219">
        <f>IF(Model!AB$1&lt;='Assumptions (NG)'!$V$12,PPMT('Assumptions (NG)'!$V$9,Model!AB$1,'Assumptions (NG)'!$V$12,'Assumptions (NG)'!$V$7*Model!$AM$438*AVERAGE('Assumptions (NG)'!$AI$2:$AK$2)+ Model!$AM$439*AVERAGE('Assumptions (NG)'!$AI$3:$AK3))/10^9,0)</f>
        <v>0</v>
      </c>
      <c r="AS532" s="219">
        <f>IF(Model!AC$1&lt;='Assumptions (NG)'!$V$12,PPMT('Assumptions (NG)'!$V$9,Model!AC$1,'Assumptions (NG)'!$V$12,'Assumptions (NG)'!$V$7*Model!$AM$438*AVERAGE('Assumptions (NG)'!$AI$2:$AK$2)+ Model!$AM$439*AVERAGE('Assumptions (NG)'!$AI$3:$AK3))/10^9,0)</f>
        <v>0</v>
      </c>
      <c r="AT532" s="219">
        <f>IF(Model!AD$1&lt;='Assumptions (NG)'!$V$12,PPMT('Assumptions (NG)'!$V$9,Model!AD$1,'Assumptions (NG)'!$V$12,'Assumptions (NG)'!$V$7*Model!$AM$438*AVERAGE('Assumptions (NG)'!$AI$2:$AK$2)+ Model!$AM$439*AVERAGE('Assumptions (NG)'!$AI$3:$AK3))/10^9,0)</f>
        <v>0</v>
      </c>
      <c r="AU532" s="219">
        <f>IF(Model!AE$1&lt;='Assumptions (NG)'!$V$12,PPMT('Assumptions (NG)'!$V$9,Model!AE$1,'Assumptions (NG)'!$V$12,'Assumptions (NG)'!$V$7*Model!$AM$438*AVERAGE('Assumptions (NG)'!$AI$2:$AK$2)+ Model!$AM$439*AVERAGE('Assumptions (NG)'!$AI$3:$AK3))/10^9,0)</f>
        <v>0</v>
      </c>
      <c r="AV532" s="219">
        <f>IF(Model!AF$1&lt;='Assumptions (NG)'!$V$12,PPMT('Assumptions (NG)'!$V$9,Model!AF$1,'Assumptions (NG)'!$V$12,'Assumptions (NG)'!$V$7*Model!$AM$438*AVERAGE('Assumptions (NG)'!$AI$2:$AK$2)+ Model!$AM$439*AVERAGE('Assumptions (NG)'!$AI$3:$AK3))/10^9,0)</f>
        <v>0</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v>
      </c>
      <c r="AO533" s="219">
        <f>IF(Model!X$1&lt;='Assumptions (NG)'!$V$12,PPMT('Assumptions (NG)'!$V$9,Model!X$1,'Assumptions (NG)'!$V$12,'Assumptions (NG)'!$V$7*Model!$AN$438*AVERAGE('Assumptions (NG)'!$AJ$2:$AL$2)+ Model!$AN$439*AVERAGE('Assumptions (NG)'!$AJ$3:$AL3))/10^9,0)</f>
        <v>0</v>
      </c>
      <c r="AP533" s="219">
        <f>IF(Model!Y$1&lt;='Assumptions (NG)'!$V$12,PPMT('Assumptions (NG)'!$V$9,Model!Y$1,'Assumptions (NG)'!$V$12,'Assumptions (NG)'!$V$7*Model!$AN$438*AVERAGE('Assumptions (NG)'!$AJ$2:$AL$2)+ Model!$AN$439*AVERAGE('Assumptions (NG)'!$AJ$3:$AL3))/10^9,0)</f>
        <v>0</v>
      </c>
      <c r="AQ533" s="219">
        <f>IF(Model!Z$1&lt;='Assumptions (NG)'!$V$12,PPMT('Assumptions (NG)'!$V$9,Model!Z$1,'Assumptions (NG)'!$V$12,'Assumptions (NG)'!$V$7*Model!$AN$438*AVERAGE('Assumptions (NG)'!$AJ$2:$AL$2)+ Model!$AN$439*AVERAGE('Assumptions (NG)'!$AJ$3:$AL3))/10^9,0)</f>
        <v>0</v>
      </c>
      <c r="AR533" s="219">
        <f>IF(Model!AA$1&lt;='Assumptions (NG)'!$V$12,PPMT('Assumptions (NG)'!$V$9,Model!AA$1,'Assumptions (NG)'!$V$12,'Assumptions (NG)'!$V$7*Model!$AN$438*AVERAGE('Assumptions (NG)'!$AJ$2:$AL$2)+ Model!$AN$439*AVERAGE('Assumptions (NG)'!$AJ$3:$AL3))/10^9,0)</f>
        <v>0</v>
      </c>
      <c r="AS533" s="219">
        <f>IF(Model!AB$1&lt;='Assumptions (NG)'!$V$12,PPMT('Assumptions (NG)'!$V$9,Model!AB$1,'Assumptions (NG)'!$V$12,'Assumptions (NG)'!$V$7*Model!$AN$438*AVERAGE('Assumptions (NG)'!$AJ$2:$AL$2)+ Model!$AN$439*AVERAGE('Assumptions (NG)'!$AJ$3:$AL3))/10^9,0)</f>
        <v>0</v>
      </c>
      <c r="AT533" s="219">
        <f>IF(Model!AC$1&lt;='Assumptions (NG)'!$V$12,PPMT('Assumptions (NG)'!$V$9,Model!AC$1,'Assumptions (NG)'!$V$12,'Assumptions (NG)'!$V$7*Model!$AN$438*AVERAGE('Assumptions (NG)'!$AJ$2:$AL$2)+ Model!$AN$439*AVERAGE('Assumptions (NG)'!$AJ$3:$AL3))/10^9,0)</f>
        <v>0</v>
      </c>
      <c r="AU533" s="219">
        <f>IF(Model!AD$1&lt;='Assumptions (NG)'!$V$12,PPMT('Assumptions (NG)'!$V$9,Model!AD$1,'Assumptions (NG)'!$V$12,'Assumptions (NG)'!$V$7*Model!$AN$438*AVERAGE('Assumptions (NG)'!$AJ$2:$AL$2)+ Model!$AN$439*AVERAGE('Assumptions (NG)'!$AJ$3:$AL3))/10^9,0)</f>
        <v>0</v>
      </c>
      <c r="AV533" s="219">
        <f>IF(Model!AE$1&lt;='Assumptions (NG)'!$V$12,PPMT('Assumptions (NG)'!$V$9,Model!AE$1,'Assumptions (NG)'!$V$12,'Assumptions (NG)'!$V$7*Model!$AN$438*AVERAGE('Assumptions (NG)'!$AJ$2:$AL$2)+ Model!$AN$439*AVERAGE('Assumptions (NG)'!$AJ$3:$AL3))/10^9,0)</f>
        <v>0</v>
      </c>
      <c r="AW533" s="219">
        <f>IF(Model!AF$1&lt;='Assumptions (NG)'!$V$12,PPMT('Assumptions (NG)'!$V$9,Model!AF$1,'Assumptions (NG)'!$V$12,'Assumptions (NG)'!$V$7*Model!$AN$438*AVERAGE('Assumptions (NG)'!$AJ$2:$AL$2)+ Model!$AN$439*AVERAGE('Assumptions (NG)'!$AJ$3:$AL3))/10^9,0)</f>
        <v>0</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v>
      </c>
      <c r="AP534" s="219">
        <f>IF(Model!X$1&lt;='Assumptions (NG)'!$V$12,PPMT('Assumptions (NG)'!$V$9,Model!X$1,'Assumptions (NG)'!$V$12,'Assumptions (NG)'!$V$7*Model!$AO$438*AVERAGE('Assumptions (NG)'!$AK$2:$AM$2)+ Model!$AO$439*AVERAGE('Assumptions (NG)'!$AK$3:$AM3))/10^9,0)</f>
        <v>0</v>
      </c>
      <c r="AQ534" s="219">
        <f>IF(Model!Y$1&lt;='Assumptions (NG)'!$V$12,PPMT('Assumptions (NG)'!$V$9,Model!Y$1,'Assumptions (NG)'!$V$12,'Assumptions (NG)'!$V$7*Model!$AO$438*AVERAGE('Assumptions (NG)'!$AK$2:$AM$2)+ Model!$AO$439*AVERAGE('Assumptions (NG)'!$AK$3:$AM3))/10^9,0)</f>
        <v>0</v>
      </c>
      <c r="AR534" s="219">
        <f>IF(Model!Z$1&lt;='Assumptions (NG)'!$V$12,PPMT('Assumptions (NG)'!$V$9,Model!Z$1,'Assumptions (NG)'!$V$12,'Assumptions (NG)'!$V$7*Model!$AO$438*AVERAGE('Assumptions (NG)'!$AK$2:$AM$2)+ Model!$AO$439*AVERAGE('Assumptions (NG)'!$AK$3:$AM3))/10^9,0)</f>
        <v>0</v>
      </c>
      <c r="AS534" s="219">
        <f>IF(Model!AA$1&lt;='Assumptions (NG)'!$V$12,PPMT('Assumptions (NG)'!$V$9,Model!AA$1,'Assumptions (NG)'!$V$12,'Assumptions (NG)'!$V$7*Model!$AO$438*AVERAGE('Assumptions (NG)'!$AK$2:$AM$2)+ Model!$AO$439*AVERAGE('Assumptions (NG)'!$AK$3:$AM3))/10^9,0)</f>
        <v>0</v>
      </c>
      <c r="AT534" s="219">
        <f>IF(Model!AB$1&lt;='Assumptions (NG)'!$V$12,PPMT('Assumptions (NG)'!$V$9,Model!AB$1,'Assumptions (NG)'!$V$12,'Assumptions (NG)'!$V$7*Model!$AO$438*AVERAGE('Assumptions (NG)'!$AK$2:$AM$2)+ Model!$AO$439*AVERAGE('Assumptions (NG)'!$AK$3:$AM3))/10^9,0)</f>
        <v>0</v>
      </c>
      <c r="AU534" s="219">
        <f>IF(Model!AC$1&lt;='Assumptions (NG)'!$V$12,PPMT('Assumptions (NG)'!$V$9,Model!AC$1,'Assumptions (NG)'!$V$12,'Assumptions (NG)'!$V$7*Model!$AO$438*AVERAGE('Assumptions (NG)'!$AK$2:$AM$2)+ Model!$AO$439*AVERAGE('Assumptions (NG)'!$AK$3:$AM3))/10^9,0)</f>
        <v>0</v>
      </c>
      <c r="AV534" s="219">
        <f>IF(Model!AD$1&lt;='Assumptions (NG)'!$V$12,PPMT('Assumptions (NG)'!$V$9,Model!AD$1,'Assumptions (NG)'!$V$12,'Assumptions (NG)'!$V$7*Model!$AO$438*AVERAGE('Assumptions (NG)'!$AK$2:$AM$2)+ Model!$AO$439*AVERAGE('Assumptions (NG)'!$AK$3:$AM3))/10^9,0)</f>
        <v>0</v>
      </c>
      <c r="AW534" s="219">
        <f>IF(Model!AE$1&lt;='Assumptions (NG)'!$V$12,PPMT('Assumptions (NG)'!$V$9,Model!AE$1,'Assumptions (NG)'!$V$12,'Assumptions (NG)'!$V$7*Model!$AO$438*AVERAGE('Assumptions (NG)'!$AK$2:$AM$2)+ Model!$AO$439*AVERAGE('Assumptions (NG)'!$AK$3:$AM3))/10^9,0)</f>
        <v>0</v>
      </c>
      <c r="AX534" s="219">
        <f>IF(Model!AF$1&lt;='Assumptions (NG)'!$V$12,PPMT('Assumptions (NG)'!$V$9,Model!AF$1,'Assumptions (NG)'!$V$12,'Assumptions (NG)'!$V$7*Model!$AO$438*AVERAGE('Assumptions (NG)'!$AK$2:$AM$2)+ Model!$AO$439*AVERAGE('Assumptions (NG)'!$AK$3:$AM3))/10^9,0)</f>
        <v>0</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-0.151544332</v>
      </c>
      <c r="AQ535" s="219">
        <f>IF(Model!X$1&lt;='Assumptions (NG)'!$V$12,PPMT('Assumptions (NG)'!$V$9,Model!X$1,'Assumptions (NG)'!$V$12,'Assumptions (NG)'!$V$7*Model!$AP$438*AVERAGE('Assumptions (NG)'!$AL$2:$AN$2)+ Model!$AP$439*AVERAGE('Assumptions (NG)'!$AL$3:$AN3))/10^9,0)</f>
        <v>-0.1629101569</v>
      </c>
      <c r="AR535" s="219">
        <f>IF(Model!Y$1&lt;='Assumptions (NG)'!$V$12,PPMT('Assumptions (NG)'!$V$9,Model!Y$1,'Assumptions (NG)'!$V$12,'Assumptions (NG)'!$V$7*Model!$AP$438*AVERAGE('Assumptions (NG)'!$AL$2:$AN$2)+ Model!$AP$439*AVERAGE('Assumptions (NG)'!$AL$3:$AN3))/10^9,0)</f>
        <v>-0.1751284187</v>
      </c>
      <c r="AS535" s="219">
        <f>IF(Model!Z$1&lt;='Assumptions (NG)'!$V$12,PPMT('Assumptions (NG)'!$V$9,Model!Z$1,'Assumptions (NG)'!$V$12,'Assumptions (NG)'!$V$7*Model!$AP$438*AVERAGE('Assumptions (NG)'!$AL$2:$AN$2)+ Model!$AP$439*AVERAGE('Assumptions (NG)'!$AL$3:$AN3))/10^9,0)</f>
        <v>-0.1882630501</v>
      </c>
      <c r="AT535" s="219">
        <f>IF(Model!AA$1&lt;='Assumptions (NG)'!$V$12,PPMT('Assumptions (NG)'!$V$9,Model!AA$1,'Assumptions (NG)'!$V$12,'Assumptions (NG)'!$V$7*Model!$AP$438*AVERAGE('Assumptions (NG)'!$AL$2:$AN$2)+ Model!$AP$439*AVERAGE('Assumptions (NG)'!$AL$3:$AN3))/10^9,0)</f>
        <v>-0.2023827788</v>
      </c>
      <c r="AU535" s="219">
        <f>IF(Model!AB$1&lt;='Assumptions (NG)'!$V$12,PPMT('Assumptions (NG)'!$V$9,Model!AB$1,'Assumptions (NG)'!$V$12,'Assumptions (NG)'!$V$7*Model!$AP$438*AVERAGE('Assumptions (NG)'!$AL$2:$AN$2)+ Model!$AP$439*AVERAGE('Assumptions (NG)'!$AL$3:$AN3))/10^9,0)</f>
        <v>-0.2175614873</v>
      </c>
      <c r="AV535" s="219">
        <f>IF(Model!AC$1&lt;='Assumptions (NG)'!$V$12,PPMT('Assumptions (NG)'!$V$9,Model!AC$1,'Assumptions (NG)'!$V$12,'Assumptions (NG)'!$V$7*Model!$AP$438*AVERAGE('Assumptions (NG)'!$AL$2:$AN$2)+ Model!$AP$439*AVERAGE('Assumptions (NG)'!$AL$3:$AN3))/10^9,0)</f>
        <v>-0.2338785988</v>
      </c>
      <c r="AW535" s="219">
        <f>IF(Model!AD$1&lt;='Assumptions (NG)'!$V$12,PPMT('Assumptions (NG)'!$V$9,Model!AD$1,'Assumptions (NG)'!$V$12,'Assumptions (NG)'!$V$7*Model!$AP$438*AVERAGE('Assumptions (NG)'!$AL$2:$AN$2)+ Model!$AP$439*AVERAGE('Assumptions (NG)'!$AL$3:$AN3))/10^9,0)</f>
        <v>-0.2514194937</v>
      </c>
      <c r="AX535" s="219">
        <f>IF(Model!AE$1&lt;='Assumptions (NG)'!$V$12,PPMT('Assumptions (NG)'!$V$9,Model!AE$1,'Assumptions (NG)'!$V$12,'Assumptions (NG)'!$V$7*Model!$AP$438*AVERAGE('Assumptions (NG)'!$AL$2:$AN$2)+ Model!$AP$439*AVERAGE('Assumptions (NG)'!$AL$3:$AN3))/10^9,0)</f>
        <v>-0.2702759557</v>
      </c>
      <c r="AY535" s="219">
        <f>IF(Model!AF$1&lt;='Assumptions (NG)'!$V$12,PPMT('Assumptions (NG)'!$V$9,Model!AF$1,'Assumptions (NG)'!$V$12,'Assumptions (NG)'!$V$7*Model!$AP$438*AVERAGE('Assumptions (NG)'!$AL$2:$AN$2)+ Model!$AP$439*AVERAGE('Assumptions (NG)'!$AL$3:$AN3))/10^9,0)</f>
        <v>-0.2905466524</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-0.2155355887</v>
      </c>
      <c r="AR536" s="219">
        <f>IF(Model!X$1&lt;='Assumptions (NG)'!$V$12,PPMT('Assumptions (NG)'!$V$9,Model!X$1,'Assumptions (NG)'!$V$12,'Assumptions (NG)'!$V$7*Model!$AQ$438*AVERAGE('Assumptions (NG)'!$AM$2:$AO$2)+ Model!$AQ$439*AVERAGE('Assumptions (NG)'!$AM$3:$AO3))/10^9,0)</f>
        <v>-0.2317007578</v>
      </c>
      <c r="AS536" s="219">
        <f>IF(Model!Y$1&lt;='Assumptions (NG)'!$V$12,PPMT('Assumptions (NG)'!$V$9,Model!Y$1,'Assumptions (NG)'!$V$12,'Assumptions (NG)'!$V$7*Model!$AQ$438*AVERAGE('Assumptions (NG)'!$AM$2:$AO$2)+ Model!$AQ$439*AVERAGE('Assumptions (NG)'!$AM$3:$AO3))/10^9,0)</f>
        <v>-0.2490783146</v>
      </c>
      <c r="AT536" s="219">
        <f>IF(Model!Z$1&lt;='Assumptions (NG)'!$V$12,PPMT('Assumptions (NG)'!$V$9,Model!Z$1,'Assumptions (NG)'!$V$12,'Assumptions (NG)'!$V$7*Model!$AQ$438*AVERAGE('Assumptions (NG)'!$AM$2:$AO$2)+ Model!$AQ$439*AVERAGE('Assumptions (NG)'!$AM$3:$AO3))/10^9,0)</f>
        <v>-0.2677591882</v>
      </c>
      <c r="AU536" s="219">
        <f>IF(Model!AA$1&lt;='Assumptions (NG)'!$V$12,PPMT('Assumptions (NG)'!$V$9,Model!AA$1,'Assumptions (NG)'!$V$12,'Assumptions (NG)'!$V$7*Model!$AQ$438*AVERAGE('Assumptions (NG)'!$AM$2:$AO$2)+ Model!$AQ$439*AVERAGE('Assumptions (NG)'!$AM$3:$AO3))/10^9,0)</f>
        <v>-0.2878411274</v>
      </c>
      <c r="AV536" s="219">
        <f>IF(Model!AB$1&lt;='Assumptions (NG)'!$V$12,PPMT('Assumptions (NG)'!$V$9,Model!AB$1,'Assumptions (NG)'!$V$12,'Assumptions (NG)'!$V$7*Model!$AQ$438*AVERAGE('Assumptions (NG)'!$AM$2:$AO$2)+ Model!$AQ$439*AVERAGE('Assumptions (NG)'!$AM$3:$AO3))/10^9,0)</f>
        <v>-0.3094292119</v>
      </c>
      <c r="AW536" s="219">
        <f>IF(Model!AC$1&lt;='Assumptions (NG)'!$V$12,PPMT('Assumptions (NG)'!$V$9,Model!AC$1,'Assumptions (NG)'!$V$12,'Assumptions (NG)'!$V$7*Model!$AQ$438*AVERAGE('Assumptions (NG)'!$AM$2:$AO$2)+ Model!$AQ$439*AVERAGE('Assumptions (NG)'!$AM$3:$AO3))/10^9,0)</f>
        <v>-0.3326364028</v>
      </c>
      <c r="AX536" s="219">
        <f>IF(Model!AD$1&lt;='Assumptions (NG)'!$V$12,PPMT('Assumptions (NG)'!$V$9,Model!AD$1,'Assumptions (NG)'!$V$12,'Assumptions (NG)'!$V$7*Model!$AQ$438*AVERAGE('Assumptions (NG)'!$AM$2:$AO$2)+ Model!$AQ$439*AVERAGE('Assumptions (NG)'!$AM$3:$AO3))/10^9,0)</f>
        <v>-0.357584133</v>
      </c>
      <c r="AY536" s="219">
        <f>IF(Model!AE$1&lt;='Assumptions (NG)'!$V$12,PPMT('Assumptions (NG)'!$V$9,Model!AE$1,'Assumptions (NG)'!$V$12,'Assumptions (NG)'!$V$7*Model!$AQ$438*AVERAGE('Assumptions (NG)'!$AM$2:$AO$2)+ Model!$AQ$439*AVERAGE('Assumptions (NG)'!$AM$3:$AO3))/10^9,0)</f>
        <v>-0.384402943</v>
      </c>
      <c r="AZ536" s="219">
        <f>IF(Model!AF$1&lt;='Assumptions (NG)'!$V$12,PPMT('Assumptions (NG)'!$V$9,Model!AF$1,'Assumptions (NG)'!$V$12,'Assumptions (NG)'!$V$7*Model!$AQ$438*AVERAGE('Assumptions (NG)'!$AM$2:$AO$2)+ Model!$AQ$439*AVERAGE('Assumptions (NG)'!$AM$3:$AO3))/10^9,0)</f>
        <v>-0.4132331637</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v>
      </c>
      <c r="AS537" s="219">
        <f>IF(Model!X$1&lt;='Assumptions (NG)'!$V$12,PPMT('Assumptions (NG)'!$V$9,Model!X$1,'Assumptions (NG)'!$V$12,'Assumptions (NG)'!$V$7*Model!$AR$438*AVERAGE('Assumptions (NG)'!$AN$2:$AP$2)+ Model!$AR$439*AVERAGE('Assumptions (NG)'!$AN$3:$AP3))/10^9,0)</f>
        <v>0</v>
      </c>
      <c r="AT537" s="219">
        <f>IF(Model!Y$1&lt;='Assumptions (NG)'!$V$12,PPMT('Assumptions (NG)'!$V$9,Model!Y$1,'Assumptions (NG)'!$V$12,'Assumptions (NG)'!$V$7*Model!$AR$438*AVERAGE('Assumptions (NG)'!$AN$2:$AP$2)+ Model!$AR$439*AVERAGE('Assumptions (NG)'!$AN$3:$AP3))/10^9,0)</f>
        <v>0</v>
      </c>
      <c r="AU537" s="219">
        <f>IF(Model!Z$1&lt;='Assumptions (NG)'!$V$12,PPMT('Assumptions (NG)'!$V$9,Model!Z$1,'Assumptions (NG)'!$V$12,'Assumptions (NG)'!$V$7*Model!$AR$438*AVERAGE('Assumptions (NG)'!$AN$2:$AP$2)+ Model!$AR$439*AVERAGE('Assumptions (NG)'!$AN$3:$AP3))/10^9,0)</f>
        <v>0</v>
      </c>
      <c r="AV537" s="219">
        <f>IF(Model!AA$1&lt;='Assumptions (NG)'!$V$12,PPMT('Assumptions (NG)'!$V$9,Model!AA$1,'Assumptions (NG)'!$V$12,'Assumptions (NG)'!$V$7*Model!$AR$438*AVERAGE('Assumptions (NG)'!$AN$2:$AP$2)+ Model!$AR$439*AVERAGE('Assumptions (NG)'!$AN$3:$AP3))/10^9,0)</f>
        <v>0</v>
      </c>
      <c r="AW537" s="219">
        <f>IF(Model!AB$1&lt;='Assumptions (NG)'!$V$12,PPMT('Assumptions (NG)'!$V$9,Model!AB$1,'Assumptions (NG)'!$V$12,'Assumptions (NG)'!$V$7*Model!$AR$438*AVERAGE('Assumptions (NG)'!$AN$2:$AP$2)+ Model!$AR$439*AVERAGE('Assumptions (NG)'!$AN$3:$AP3))/10^9,0)</f>
        <v>0</v>
      </c>
      <c r="AX537" s="219">
        <f>IF(Model!AC$1&lt;='Assumptions (NG)'!$V$12,PPMT('Assumptions (NG)'!$V$9,Model!AC$1,'Assumptions (NG)'!$V$12,'Assumptions (NG)'!$V$7*Model!$AR$438*AVERAGE('Assumptions (NG)'!$AN$2:$AP$2)+ Model!$AR$439*AVERAGE('Assumptions (NG)'!$AN$3:$AP3))/10^9,0)</f>
        <v>0</v>
      </c>
      <c r="AY537" s="219">
        <f>IF(Model!AD$1&lt;='Assumptions (NG)'!$V$12,PPMT('Assumptions (NG)'!$V$9,Model!AD$1,'Assumptions (NG)'!$V$12,'Assumptions (NG)'!$V$7*Model!$AR$438*AVERAGE('Assumptions (NG)'!$AN$2:$AP$2)+ Model!$AR$439*AVERAGE('Assumptions (NG)'!$AN$3:$AP3))/10^9,0)</f>
        <v>0</v>
      </c>
      <c r="AZ537" s="219">
        <f>IF(Model!AE$1&lt;='Assumptions (NG)'!$V$12,PPMT('Assumptions (NG)'!$V$9,Model!AE$1,'Assumptions (NG)'!$V$12,'Assumptions (NG)'!$V$7*Model!$AR$438*AVERAGE('Assumptions (NG)'!$AN$2:$AP$2)+ Model!$AR$439*AVERAGE('Assumptions (NG)'!$AN$3:$AP3))/10^9,0)</f>
        <v>0</v>
      </c>
      <c r="BA537" s="219">
        <f>IF(Model!AF$1&lt;='Assumptions (NG)'!$V$12,PPMT('Assumptions (NG)'!$V$9,Model!AF$1,'Assumptions (NG)'!$V$12,'Assumptions (NG)'!$V$7*Model!$AR$438*AVERAGE('Assumptions (NG)'!$AN$2:$AP$2)+ Model!$AR$439*AVERAGE('Assumptions (NG)'!$AN$3:$AP3))/10^9,0)</f>
        <v>0</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v>
      </c>
      <c r="AT538" s="219">
        <f>IF(Model!X$1&lt;='Assumptions (NG)'!$V$12,PPMT('Assumptions (NG)'!$V$9,Model!X$1,'Assumptions (NG)'!$V$12,'Assumptions (NG)'!$V$7*Model!$AS$438*AVERAGE('Assumptions (NG)'!$AO$2:$AQ$2)+ Model!$AS$439*AVERAGE('Assumptions (NG)'!$AO$3:$AQ3))/10^9,0)</f>
        <v>0</v>
      </c>
      <c r="AU538" s="219">
        <f>IF(Model!Y$1&lt;='Assumptions (NG)'!$V$12,PPMT('Assumptions (NG)'!$V$9,Model!Y$1,'Assumptions (NG)'!$V$12,'Assumptions (NG)'!$V$7*Model!$AS$438*AVERAGE('Assumptions (NG)'!$AO$2:$AQ$2)+ Model!$AS$439*AVERAGE('Assumptions (NG)'!$AO$3:$AQ3))/10^9,0)</f>
        <v>0</v>
      </c>
      <c r="AV538" s="219">
        <f>IF(Model!Z$1&lt;='Assumptions (NG)'!$V$12,PPMT('Assumptions (NG)'!$V$9,Model!Z$1,'Assumptions (NG)'!$V$12,'Assumptions (NG)'!$V$7*Model!$AS$438*AVERAGE('Assumptions (NG)'!$AO$2:$AQ$2)+ Model!$AS$439*AVERAGE('Assumptions (NG)'!$AO$3:$AQ3))/10^9,0)</f>
        <v>0</v>
      </c>
      <c r="AW538" s="219">
        <f>IF(Model!AA$1&lt;='Assumptions (NG)'!$V$12,PPMT('Assumptions (NG)'!$V$9,Model!AA$1,'Assumptions (NG)'!$V$12,'Assumptions (NG)'!$V$7*Model!$AS$438*AVERAGE('Assumptions (NG)'!$AO$2:$AQ$2)+ Model!$AS$439*AVERAGE('Assumptions (NG)'!$AO$3:$AQ3))/10^9,0)</f>
        <v>0</v>
      </c>
      <c r="AX538" s="219">
        <f>IF(Model!AB$1&lt;='Assumptions (NG)'!$V$12,PPMT('Assumptions (NG)'!$V$9,Model!AB$1,'Assumptions (NG)'!$V$12,'Assumptions (NG)'!$V$7*Model!$AS$438*AVERAGE('Assumptions (NG)'!$AO$2:$AQ$2)+ Model!$AS$439*AVERAGE('Assumptions (NG)'!$AO$3:$AQ3))/10^9,0)</f>
        <v>0</v>
      </c>
      <c r="AY538" s="219">
        <f>IF(Model!AC$1&lt;='Assumptions (NG)'!$V$12,PPMT('Assumptions (NG)'!$V$9,Model!AC$1,'Assumptions (NG)'!$V$12,'Assumptions (NG)'!$V$7*Model!$AS$438*AVERAGE('Assumptions (NG)'!$AO$2:$AQ$2)+ Model!$AS$439*AVERAGE('Assumptions (NG)'!$AO$3:$AQ3))/10^9,0)</f>
        <v>0</v>
      </c>
      <c r="AZ538" s="219">
        <f>IF(Model!AD$1&lt;='Assumptions (NG)'!$V$12,PPMT('Assumptions (NG)'!$V$9,Model!AD$1,'Assumptions (NG)'!$V$12,'Assumptions (NG)'!$V$7*Model!$AS$438*AVERAGE('Assumptions (NG)'!$AO$2:$AQ$2)+ Model!$AS$439*AVERAGE('Assumptions (NG)'!$AO$3:$AQ3))/10^9,0)</f>
        <v>0</v>
      </c>
      <c r="BA538" s="219">
        <f>IF(Model!AE$1&lt;='Assumptions (NG)'!$V$12,PPMT('Assumptions (NG)'!$V$9,Model!AE$1,'Assumptions (NG)'!$V$12,'Assumptions (NG)'!$V$7*Model!$AS$438*AVERAGE('Assumptions (NG)'!$AO$2:$AQ$2)+ Model!$AS$439*AVERAGE('Assumptions (NG)'!$AO$3:$AQ3))/10^9,0)</f>
        <v>0</v>
      </c>
      <c r="BB538" s="219">
        <f>IF(Model!AF$1&lt;='Assumptions (NG)'!$V$12,PPMT('Assumptions (NG)'!$V$9,Model!AF$1,'Assumptions (NG)'!$V$12,'Assumptions (NG)'!$V$7*Model!$AS$438*AVERAGE('Assumptions (NG)'!$AO$2:$AQ$2)+ Model!$AS$439*AVERAGE('Assumptions (NG)'!$AO$3:$AQ3))/10^9,0)</f>
        <v>0</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v>
      </c>
      <c r="AU539" s="219">
        <f>IF(Model!X$1&lt;='Assumptions (NG)'!$V$12,PPMT('Assumptions (NG)'!$V$9,Model!X$1,'Assumptions (NG)'!$V$12,'Assumptions (NG)'!$V$7*Model!$AT$438*AVERAGE('Assumptions (NG)'!$AP$2:$AR$2)+ Model!$AT$439*AVERAGE('Assumptions (NG)'!$AP$3:$AR3))/10^9,0)</f>
        <v>0</v>
      </c>
      <c r="AV539" s="219">
        <f>IF(Model!Y$1&lt;='Assumptions (NG)'!$V$12,PPMT('Assumptions (NG)'!$V$9,Model!Y$1,'Assumptions (NG)'!$V$12,'Assumptions (NG)'!$V$7*Model!$AT$438*AVERAGE('Assumptions (NG)'!$AP$2:$AR$2)+ Model!$AT$439*AVERAGE('Assumptions (NG)'!$AP$3:$AR3))/10^9,0)</f>
        <v>0</v>
      </c>
      <c r="AW539" s="219">
        <f>IF(Model!Z$1&lt;='Assumptions (NG)'!$V$12,PPMT('Assumptions (NG)'!$V$9,Model!Z$1,'Assumptions (NG)'!$V$12,'Assumptions (NG)'!$V$7*Model!$AT$438*AVERAGE('Assumptions (NG)'!$AP$2:$AR$2)+ Model!$AT$439*AVERAGE('Assumptions (NG)'!$AP$3:$AR3))/10^9,0)</f>
        <v>0</v>
      </c>
      <c r="AX539" s="219">
        <f>IF(Model!AA$1&lt;='Assumptions (NG)'!$V$12,PPMT('Assumptions (NG)'!$V$9,Model!AA$1,'Assumptions (NG)'!$V$12,'Assumptions (NG)'!$V$7*Model!$AT$438*AVERAGE('Assumptions (NG)'!$AP$2:$AR$2)+ Model!$AT$439*AVERAGE('Assumptions (NG)'!$AP$3:$AR3))/10^9,0)</f>
        <v>0</v>
      </c>
      <c r="AY539" s="219">
        <f>IF(Model!AB$1&lt;='Assumptions (NG)'!$V$12,PPMT('Assumptions (NG)'!$V$9,Model!AB$1,'Assumptions (NG)'!$V$12,'Assumptions (NG)'!$V$7*Model!$AT$438*AVERAGE('Assumptions (NG)'!$AP$2:$AR$2)+ Model!$AT$439*AVERAGE('Assumptions (NG)'!$AP$3:$AR3))/10^9,0)</f>
        <v>0</v>
      </c>
      <c r="AZ539" s="219">
        <f>IF(Model!AC$1&lt;='Assumptions (NG)'!$V$12,PPMT('Assumptions (NG)'!$V$9,Model!AC$1,'Assumptions (NG)'!$V$12,'Assumptions (NG)'!$V$7*Model!$AT$438*AVERAGE('Assumptions (NG)'!$AP$2:$AR$2)+ Model!$AT$439*AVERAGE('Assumptions (NG)'!$AP$3:$AR3))/10^9,0)</f>
        <v>0</v>
      </c>
      <c r="BA539" s="219">
        <f>IF(Model!AD$1&lt;='Assumptions (NG)'!$V$12,PPMT('Assumptions (NG)'!$V$9,Model!AD$1,'Assumptions (NG)'!$V$12,'Assumptions (NG)'!$V$7*Model!$AT$438*AVERAGE('Assumptions (NG)'!$AP$2:$AR$2)+ Model!$AT$439*AVERAGE('Assumptions (NG)'!$AP$3:$AR3))/10^9,0)</f>
        <v>0</v>
      </c>
      <c r="BB539" s="219">
        <f>IF(Model!AE$1&lt;='Assumptions (NG)'!$V$12,PPMT('Assumptions (NG)'!$V$9,Model!AE$1,'Assumptions (NG)'!$V$12,'Assumptions (NG)'!$V$7*Model!$AT$438*AVERAGE('Assumptions (NG)'!$AP$2:$AR$2)+ Model!$AT$439*AVERAGE('Assumptions (NG)'!$AP$3:$AR3))/10^9,0)</f>
        <v>0</v>
      </c>
      <c r="BC539" s="219">
        <f>IF(Model!AF$1&lt;='Assumptions (NG)'!$V$12,PPMT('Assumptions (NG)'!$V$9,Model!AF$1,'Assumptions (NG)'!$V$12,'Assumptions (NG)'!$V$7*Model!$AT$438*AVERAGE('Assumptions (NG)'!$AP$2:$AR$2)+ Model!$AT$439*AVERAGE('Assumptions (NG)'!$AP$3:$AR3))/10^9,0)</f>
        <v>0</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v>
      </c>
      <c r="AV540" s="219">
        <f>IF(Model!X$1&lt;='Assumptions (NG)'!$V$12,PPMT('Assumptions (NG)'!$V$9,Model!X$1,'Assumptions (NG)'!$V$12,'Assumptions (NG)'!$V$7*Model!$AU$438*AVERAGE('Assumptions (NG)'!$AQ$2:$AS$2)+ Model!$AU$439*AVERAGE('Assumptions (NG)'!$AQ$3:$AS3))/10^9,0)</f>
        <v>0</v>
      </c>
      <c r="AW540" s="219">
        <f>IF(Model!Y$1&lt;='Assumptions (NG)'!$V$12,PPMT('Assumptions (NG)'!$V$9,Model!Y$1,'Assumptions (NG)'!$V$12,'Assumptions (NG)'!$V$7*Model!$AU$438*AVERAGE('Assumptions (NG)'!$AQ$2:$AS$2)+ Model!$AU$439*AVERAGE('Assumptions (NG)'!$AQ$3:$AS3))/10^9,0)</f>
        <v>0</v>
      </c>
      <c r="AX540" s="219">
        <f>IF(Model!Z$1&lt;='Assumptions (NG)'!$V$12,PPMT('Assumptions (NG)'!$V$9,Model!Z$1,'Assumptions (NG)'!$V$12,'Assumptions (NG)'!$V$7*Model!$AU$438*AVERAGE('Assumptions (NG)'!$AQ$2:$AS$2)+ Model!$AU$439*AVERAGE('Assumptions (NG)'!$AQ$3:$AS3))/10^9,0)</f>
        <v>0</v>
      </c>
      <c r="AY540" s="219">
        <f>IF(Model!AA$1&lt;='Assumptions (NG)'!$V$12,PPMT('Assumptions (NG)'!$V$9,Model!AA$1,'Assumptions (NG)'!$V$12,'Assumptions (NG)'!$V$7*Model!$AU$438*AVERAGE('Assumptions (NG)'!$AQ$2:$AS$2)+ Model!$AU$439*AVERAGE('Assumptions (NG)'!$AQ$3:$AS3))/10^9,0)</f>
        <v>0</v>
      </c>
      <c r="AZ540" s="219">
        <f>IF(Model!AB$1&lt;='Assumptions (NG)'!$V$12,PPMT('Assumptions (NG)'!$V$9,Model!AB$1,'Assumptions (NG)'!$V$12,'Assumptions (NG)'!$V$7*Model!$AU$438*AVERAGE('Assumptions (NG)'!$AQ$2:$AS$2)+ Model!$AU$439*AVERAGE('Assumptions (NG)'!$AQ$3:$AS3))/10^9,0)</f>
        <v>0</v>
      </c>
      <c r="BA540" s="219">
        <f>IF(Model!AC$1&lt;='Assumptions (NG)'!$V$12,PPMT('Assumptions (NG)'!$V$9,Model!AC$1,'Assumptions (NG)'!$V$12,'Assumptions (NG)'!$V$7*Model!$AU$438*AVERAGE('Assumptions (NG)'!$AQ$2:$AS$2)+ Model!$AU$439*AVERAGE('Assumptions (NG)'!$AQ$3:$AS3))/10^9,0)</f>
        <v>0</v>
      </c>
      <c r="BB540" s="219">
        <f>IF(Model!AD$1&lt;='Assumptions (NG)'!$V$12,PPMT('Assumptions (NG)'!$V$9,Model!AD$1,'Assumptions (NG)'!$V$12,'Assumptions (NG)'!$V$7*Model!$AU$438*AVERAGE('Assumptions (NG)'!$AQ$2:$AS$2)+ Model!$AU$439*AVERAGE('Assumptions (NG)'!$AQ$3:$AS3))/10^9,0)</f>
        <v>0</v>
      </c>
      <c r="BC540" s="219">
        <f>IF(Model!AE$1&lt;='Assumptions (NG)'!$V$12,PPMT('Assumptions (NG)'!$V$9,Model!AE$1,'Assumptions (NG)'!$V$12,'Assumptions (NG)'!$V$7*Model!$AU$438*AVERAGE('Assumptions (NG)'!$AQ$2:$AS$2)+ Model!$AU$439*AVERAGE('Assumptions (NG)'!$AQ$3:$AS3))/10^9,0)</f>
        <v>0</v>
      </c>
      <c r="BD540" s="219">
        <f>IF(Model!AF$1&lt;='Assumptions (NG)'!$V$12,PPMT('Assumptions (NG)'!$V$9,Model!AF$1,'Assumptions (NG)'!$V$12,'Assumptions (NG)'!$V$7*Model!$AU$438*AVERAGE('Assumptions (NG)'!$AQ$2:$AS$2)+ Model!$AU$439*AVERAGE('Assumptions (NG)'!$AQ$3:$AS3))/10^9,0)</f>
        <v>0</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v>
      </c>
      <c r="AW541" s="219">
        <f>IF(Model!X$1&lt;='Assumptions (NG)'!$V$12,PPMT('Assumptions (NG)'!$V$9,Model!X$1,'Assumptions (NG)'!$V$12,'Assumptions (NG)'!$V$7*Model!$AV$438*AVERAGE('Assumptions (NG)'!$AR$2:$AT$2)+ Model!$AV$439*AVERAGE('Assumptions (NG)'!$AR$3:$AT3))/10^9,0)</f>
        <v>0</v>
      </c>
      <c r="AX541" s="219">
        <f>IF(Model!Y$1&lt;='Assumptions (NG)'!$V$12,PPMT('Assumptions (NG)'!$V$9,Model!Y$1,'Assumptions (NG)'!$V$12,'Assumptions (NG)'!$V$7*Model!$AV$438*AVERAGE('Assumptions (NG)'!$AR$2:$AT$2)+ Model!$AV$439*AVERAGE('Assumptions (NG)'!$AR$3:$AT3))/10^9,0)</f>
        <v>0</v>
      </c>
      <c r="AY541" s="219">
        <f>IF(Model!Z$1&lt;='Assumptions (NG)'!$V$12,PPMT('Assumptions (NG)'!$V$9,Model!Z$1,'Assumptions (NG)'!$V$12,'Assumptions (NG)'!$V$7*Model!$AV$438*AVERAGE('Assumptions (NG)'!$AR$2:$AT$2)+ Model!$AV$439*AVERAGE('Assumptions (NG)'!$AR$3:$AT3))/10^9,0)</f>
        <v>0</v>
      </c>
      <c r="AZ541" s="219">
        <f>IF(Model!AA$1&lt;='Assumptions (NG)'!$V$12,PPMT('Assumptions (NG)'!$V$9,Model!AA$1,'Assumptions (NG)'!$V$12,'Assumptions (NG)'!$V$7*Model!$AV$438*AVERAGE('Assumptions (NG)'!$AR$2:$AT$2)+ Model!$AV$439*AVERAGE('Assumptions (NG)'!$AR$3:$AT3))/10^9,0)</f>
        <v>0</v>
      </c>
      <c r="BA541" s="219">
        <f>IF(Model!AB$1&lt;='Assumptions (NG)'!$V$12,PPMT('Assumptions (NG)'!$V$9,Model!AB$1,'Assumptions (NG)'!$V$12,'Assumptions (NG)'!$V$7*Model!$AV$438*AVERAGE('Assumptions (NG)'!$AR$2:$AT$2)+ Model!$AV$439*AVERAGE('Assumptions (NG)'!$AR$3:$AT3))/10^9,0)</f>
        <v>0</v>
      </c>
      <c r="BB541" s="219">
        <f>IF(Model!AC$1&lt;='Assumptions (NG)'!$V$12,PPMT('Assumptions (NG)'!$V$9,Model!AC$1,'Assumptions (NG)'!$V$12,'Assumptions (NG)'!$V$7*Model!$AV$438*AVERAGE('Assumptions (NG)'!$AR$2:$AT$2)+ Model!$AV$439*AVERAGE('Assumptions (NG)'!$AR$3:$AT3))/10^9,0)</f>
        <v>0</v>
      </c>
      <c r="BC541" s="219">
        <f>IF(Model!AD$1&lt;='Assumptions (NG)'!$V$12,PPMT('Assumptions (NG)'!$V$9,Model!AD$1,'Assumptions (NG)'!$V$12,'Assumptions (NG)'!$V$7*Model!$AV$438*AVERAGE('Assumptions (NG)'!$AR$2:$AT$2)+ Model!$AV$439*AVERAGE('Assumptions (NG)'!$AR$3:$AT3))/10^9,0)</f>
        <v>0</v>
      </c>
      <c r="BD541" s="219">
        <f>IF(Model!AE$1&lt;='Assumptions (NG)'!$V$12,PPMT('Assumptions (NG)'!$V$9,Model!AE$1,'Assumptions (NG)'!$V$12,'Assumptions (NG)'!$V$7*Model!$AV$438*AVERAGE('Assumptions (NG)'!$AR$2:$AT$2)+ Model!$AV$439*AVERAGE('Assumptions (NG)'!$AR$3:$AT3))/10^9,0)</f>
        <v>0</v>
      </c>
      <c r="BE541" s="219">
        <f>IF(Model!AF$1&lt;='Assumptions (NG)'!$V$12,PPMT('Assumptions (NG)'!$V$9,Model!AF$1,'Assumptions (NG)'!$V$12,'Assumptions (NG)'!$V$7*Model!$AV$438*AVERAGE('Assumptions (NG)'!$AR$2:$AT$2)+ Model!$AV$439*AVERAGE('Assumptions (NG)'!$AR$3:$AT3))/10^9,0)</f>
        <v>0</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v>
      </c>
      <c r="AX542" s="219">
        <f>IF(Model!X$1&lt;='Assumptions (NG)'!$V$12,PPMT('Assumptions (NG)'!$V$9,Model!X$1,'Assumptions (NG)'!$V$12,'Assumptions (NG)'!$V$7*Model!$AW$438*AVERAGE('Assumptions (NG)'!$AS$2:$AU$2)+ Model!$AW$439*AVERAGE('Assumptions (NG)'!$AS$3:$AU3))/10^9,0)</f>
        <v>0</v>
      </c>
      <c r="AY542" s="219">
        <f>IF(Model!Y$1&lt;='Assumptions (NG)'!$V$12,PPMT('Assumptions (NG)'!$V$9,Model!Y$1,'Assumptions (NG)'!$V$12,'Assumptions (NG)'!$V$7*Model!$AW$438*AVERAGE('Assumptions (NG)'!$AS$2:$AU$2)+ Model!$AW$439*AVERAGE('Assumptions (NG)'!$AS$3:$AU3))/10^9,0)</f>
        <v>0</v>
      </c>
      <c r="AZ542" s="219">
        <f>IF(Model!Z$1&lt;='Assumptions (NG)'!$V$12,PPMT('Assumptions (NG)'!$V$9,Model!Z$1,'Assumptions (NG)'!$V$12,'Assumptions (NG)'!$V$7*Model!$AW$438*AVERAGE('Assumptions (NG)'!$AS$2:$AU$2)+ Model!$AW$439*AVERAGE('Assumptions (NG)'!$AS$3:$AU3))/10^9,0)</f>
        <v>0</v>
      </c>
      <c r="BA542" s="219">
        <f>IF(Model!AA$1&lt;='Assumptions (NG)'!$V$12,PPMT('Assumptions (NG)'!$V$9,Model!AA$1,'Assumptions (NG)'!$V$12,'Assumptions (NG)'!$V$7*Model!$AW$438*AVERAGE('Assumptions (NG)'!$AS$2:$AU$2)+ Model!$AW$439*AVERAGE('Assumptions (NG)'!$AS$3:$AU3))/10^9,0)</f>
        <v>0</v>
      </c>
      <c r="BB542" s="219">
        <f>IF(Model!AB$1&lt;='Assumptions (NG)'!$V$12,PPMT('Assumptions (NG)'!$V$9,Model!AB$1,'Assumptions (NG)'!$V$12,'Assumptions (NG)'!$V$7*Model!$AW$438*AVERAGE('Assumptions (NG)'!$AS$2:$AU$2)+ Model!$AW$439*AVERAGE('Assumptions (NG)'!$AS$3:$AU3))/10^9,0)</f>
        <v>0</v>
      </c>
      <c r="BC542" s="219">
        <f>IF(Model!AC$1&lt;='Assumptions (NG)'!$V$12,PPMT('Assumptions (NG)'!$V$9,Model!AC$1,'Assumptions (NG)'!$V$12,'Assumptions (NG)'!$V$7*Model!$AW$438*AVERAGE('Assumptions (NG)'!$AS$2:$AU$2)+ Model!$AW$439*AVERAGE('Assumptions (NG)'!$AS$3:$AU3))/10^9,0)</f>
        <v>0</v>
      </c>
      <c r="BD542" s="219">
        <f>IF(Model!AD$1&lt;='Assumptions (NG)'!$V$12,PPMT('Assumptions (NG)'!$V$9,Model!AD$1,'Assumptions (NG)'!$V$12,'Assumptions (NG)'!$V$7*Model!$AW$438*AVERAGE('Assumptions (NG)'!$AS$2:$AU$2)+ Model!$AW$439*AVERAGE('Assumptions (NG)'!$AS$3:$AU3))/10^9,0)</f>
        <v>0</v>
      </c>
      <c r="BE542" s="219">
        <f>IF(Model!AE$1&lt;='Assumptions (NG)'!$V$12,PPMT('Assumptions (NG)'!$V$9,Model!AE$1,'Assumptions (NG)'!$V$12,'Assumptions (NG)'!$V$7*Model!$AW$438*AVERAGE('Assumptions (NG)'!$AS$2:$AU$2)+ Model!$AW$439*AVERAGE('Assumptions (NG)'!$AS$3:$AU3))/10^9,0)</f>
        <v>0</v>
      </c>
      <c r="BF542" s="219">
        <f>IF(Model!AF$1&lt;='Assumptions (NG)'!$V$12,PPMT('Assumptions (NG)'!$V$9,Model!AF$1,'Assumptions (NG)'!$V$12,'Assumptions (NG)'!$V$7*Model!$AW$438*AVERAGE('Assumptions (NG)'!$AS$2:$AU$2)+ Model!$AW$439*AVERAGE('Assumptions (NG)'!$AS$3:$AU3))/10^9,0)</f>
        <v>0</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v>
      </c>
      <c r="AY543" s="219">
        <f>IF(Model!X$1&lt;='Assumptions (NG)'!$V$12,PPMT('Assumptions (NG)'!$V$9,Model!X$1,'Assumptions (NG)'!$V$12,'Assumptions (NG)'!$V$7*Model!$AX$438*AVERAGE('Assumptions (NG)'!$AT$2:$AV$2)+ Model!$AX$439*AVERAGE('Assumptions (NG)'!$AT$3:$AV3))/10^9,0)</f>
        <v>0</v>
      </c>
      <c r="AZ543" s="219">
        <f>IF(Model!Y$1&lt;='Assumptions (NG)'!$V$12,PPMT('Assumptions (NG)'!$V$9,Model!Y$1,'Assumptions (NG)'!$V$12,'Assumptions (NG)'!$V$7*Model!$AX$438*AVERAGE('Assumptions (NG)'!$AT$2:$AV$2)+ Model!$AX$439*AVERAGE('Assumptions (NG)'!$AT$3:$AV3))/10^9,0)</f>
        <v>0</v>
      </c>
      <c r="BA543" s="219">
        <f>IF(Model!Z$1&lt;='Assumptions (NG)'!$V$12,PPMT('Assumptions (NG)'!$V$9,Model!Z$1,'Assumptions (NG)'!$V$12,'Assumptions (NG)'!$V$7*Model!$AX$438*AVERAGE('Assumptions (NG)'!$AT$2:$AV$2)+ Model!$AX$439*AVERAGE('Assumptions (NG)'!$AT$3:$AV3))/10^9,0)</f>
        <v>0</v>
      </c>
      <c r="BB543" s="219">
        <f>IF(Model!AA$1&lt;='Assumptions (NG)'!$V$12,PPMT('Assumptions (NG)'!$V$9,Model!AA$1,'Assumptions (NG)'!$V$12,'Assumptions (NG)'!$V$7*Model!$AX$438*AVERAGE('Assumptions (NG)'!$AT$2:$AV$2)+ Model!$AX$439*AVERAGE('Assumptions (NG)'!$AT$3:$AV3))/10^9,0)</f>
        <v>0</v>
      </c>
      <c r="BC543" s="219">
        <f>IF(Model!AB$1&lt;='Assumptions (NG)'!$V$12,PPMT('Assumptions (NG)'!$V$9,Model!AB$1,'Assumptions (NG)'!$V$12,'Assumptions (NG)'!$V$7*Model!$AX$438*AVERAGE('Assumptions (NG)'!$AT$2:$AV$2)+ Model!$AX$439*AVERAGE('Assumptions (NG)'!$AT$3:$AV3))/10^9,0)</f>
        <v>0</v>
      </c>
      <c r="BD543" s="219">
        <f>IF(Model!AC$1&lt;='Assumptions (NG)'!$V$12,PPMT('Assumptions (NG)'!$V$9,Model!AC$1,'Assumptions (NG)'!$V$12,'Assumptions (NG)'!$V$7*Model!$AX$438*AVERAGE('Assumptions (NG)'!$AT$2:$AV$2)+ Model!$AX$439*AVERAGE('Assumptions (NG)'!$AT$3:$AV3))/10^9,0)</f>
        <v>0</v>
      </c>
      <c r="BE543" s="219">
        <f>IF(Model!AD$1&lt;='Assumptions (NG)'!$V$12,PPMT('Assumptions (NG)'!$V$9,Model!AD$1,'Assumptions (NG)'!$V$12,'Assumptions (NG)'!$V$7*Model!$AX$438*AVERAGE('Assumptions (NG)'!$AT$2:$AV$2)+ Model!$AX$439*AVERAGE('Assumptions (NG)'!$AT$3:$AV3))/10^9,0)</f>
        <v>0</v>
      </c>
      <c r="BF543" s="219">
        <f>IF(Model!AE$1&lt;='Assumptions (NG)'!$V$12,PPMT('Assumptions (NG)'!$V$9,Model!AE$1,'Assumptions (NG)'!$V$12,'Assumptions (NG)'!$V$7*Model!$AX$438*AVERAGE('Assumptions (NG)'!$AT$2:$AV$2)+ Model!$AX$439*AVERAGE('Assumptions (NG)'!$AT$3:$AV3))/10^9,0)</f>
        <v>0</v>
      </c>
      <c r="BG543" s="219">
        <f>IF(Model!AF$1&lt;='Assumptions (NG)'!$V$12,PPMT('Assumptions (NG)'!$V$9,Model!AF$1,'Assumptions (NG)'!$V$12,'Assumptions (NG)'!$V$7*Model!$AX$438*AVERAGE('Assumptions (NG)'!$AT$2:$AV$2)+ Model!$AX$439*AVERAGE('Assumptions (NG)'!$AT$3:$AV3))/10^9,0)</f>
        <v>0</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v>
      </c>
      <c r="AZ544" s="219">
        <f>IF(Model!X$1&lt;='Assumptions (NG)'!$V$12,PPMT('Assumptions (NG)'!$V$9,Model!X$1,'Assumptions (NG)'!$V$12,'Assumptions (NG)'!$V$7*Model!$AY$438*AVERAGE('Assumptions (NG)'!$AU$2:$AW$2)+ Model!$AY$439*AVERAGE('Assumptions (NG)'!$AU$3:$AW3))/10^9,0)</f>
        <v>0</v>
      </c>
      <c r="BA544" s="219">
        <f>IF(Model!Y$1&lt;='Assumptions (NG)'!$V$12,PPMT('Assumptions (NG)'!$V$9,Model!Y$1,'Assumptions (NG)'!$V$12,'Assumptions (NG)'!$V$7*Model!$AY$438*AVERAGE('Assumptions (NG)'!$AU$2:$AW$2)+ Model!$AY$439*AVERAGE('Assumptions (NG)'!$AU$3:$AW3))/10^9,0)</f>
        <v>0</v>
      </c>
      <c r="BB544" s="219">
        <f>IF(Model!Z$1&lt;='Assumptions (NG)'!$V$12,PPMT('Assumptions (NG)'!$V$9,Model!Z$1,'Assumptions (NG)'!$V$12,'Assumptions (NG)'!$V$7*Model!$AY$438*AVERAGE('Assumptions (NG)'!$AU$2:$AW$2)+ Model!$AY$439*AVERAGE('Assumptions (NG)'!$AU$3:$AW3))/10^9,0)</f>
        <v>0</v>
      </c>
      <c r="BC544" s="219">
        <f>IF(Model!AA$1&lt;='Assumptions (NG)'!$V$12,PPMT('Assumptions (NG)'!$V$9,Model!AA$1,'Assumptions (NG)'!$V$12,'Assumptions (NG)'!$V$7*Model!$AY$438*AVERAGE('Assumptions (NG)'!$AU$2:$AW$2)+ Model!$AY$439*AVERAGE('Assumptions (NG)'!$AU$3:$AW3))/10^9,0)</f>
        <v>0</v>
      </c>
      <c r="BD544" s="219">
        <f>IF(Model!AB$1&lt;='Assumptions (NG)'!$V$12,PPMT('Assumptions (NG)'!$V$9,Model!AB$1,'Assumptions (NG)'!$V$12,'Assumptions (NG)'!$V$7*Model!$AY$438*AVERAGE('Assumptions (NG)'!$AU$2:$AW$2)+ Model!$AY$439*AVERAGE('Assumptions (NG)'!$AU$3:$AW3))/10^9,0)</f>
        <v>0</v>
      </c>
      <c r="BE544" s="219">
        <f>IF(Model!AC$1&lt;='Assumptions (NG)'!$V$12,PPMT('Assumptions (NG)'!$V$9,Model!AC$1,'Assumptions (NG)'!$V$12,'Assumptions (NG)'!$V$7*Model!$AY$438*AVERAGE('Assumptions (NG)'!$AU$2:$AW$2)+ Model!$AY$439*AVERAGE('Assumptions (NG)'!$AU$3:$AW3))/10^9,0)</f>
        <v>0</v>
      </c>
      <c r="BF544" s="219">
        <f>IF(Model!AD$1&lt;='Assumptions (NG)'!$V$12,PPMT('Assumptions (NG)'!$V$9,Model!AD$1,'Assumptions (NG)'!$V$12,'Assumptions (NG)'!$V$7*Model!$AY$438*AVERAGE('Assumptions (NG)'!$AU$2:$AW$2)+ Model!$AY$439*AVERAGE('Assumptions (NG)'!$AU$3:$AW3))/10^9,0)</f>
        <v>0</v>
      </c>
      <c r="BG544" s="219">
        <f>IF(Model!AE$1&lt;='Assumptions (NG)'!$V$12,PPMT('Assumptions (NG)'!$V$9,Model!AE$1,'Assumptions (NG)'!$V$12,'Assumptions (NG)'!$V$7*Model!$AY$438*AVERAGE('Assumptions (NG)'!$AU$2:$AW$2)+ Model!$AY$439*AVERAGE('Assumptions (NG)'!$AU$3:$AW3))/10^9,0)</f>
        <v>0</v>
      </c>
      <c r="BH544" s="219">
        <f>IF(Model!AF$1&lt;='Assumptions (NG)'!$V$12,PPMT('Assumptions (NG)'!$V$9,Model!AF$1,'Assumptions (NG)'!$V$12,'Assumptions (NG)'!$V$7*Model!$AY$438*AVERAGE('Assumptions (NG)'!$AU$2:$AW$2)+ Model!$AY$439*AVERAGE('Assumptions (NG)'!$AU$3:$AW3))/10^9,0)</f>
        <v>0</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v>
      </c>
      <c r="BA545" s="219">
        <f>IF(Model!X$1&lt;='Assumptions (NG)'!$V$12,PPMT('Assumptions (NG)'!$V$9,Model!X$1,'Assumptions (NG)'!$V$12,'Assumptions (NG)'!$V$7*Model!$AZ$438*AVERAGE('Assumptions (NG)'!$AV$2:$AX$2)+ Model!$AZ$439*AVERAGE('Assumptions (NG)'!$AV$3:$AX3))/10^9,0)</f>
        <v>0</v>
      </c>
      <c r="BB545" s="219">
        <f>IF(Model!Y$1&lt;='Assumptions (NG)'!$V$12,PPMT('Assumptions (NG)'!$V$9,Model!Y$1,'Assumptions (NG)'!$V$12,'Assumptions (NG)'!$V$7*Model!$AZ$438*AVERAGE('Assumptions (NG)'!$AV$2:$AX$2)+ Model!$AZ$439*AVERAGE('Assumptions (NG)'!$AV$3:$AX3))/10^9,0)</f>
        <v>0</v>
      </c>
      <c r="BC545" s="219">
        <f>IF(Model!Z$1&lt;='Assumptions (NG)'!$V$12,PPMT('Assumptions (NG)'!$V$9,Model!Z$1,'Assumptions (NG)'!$V$12,'Assumptions (NG)'!$V$7*Model!$AZ$438*AVERAGE('Assumptions (NG)'!$AV$2:$AX$2)+ Model!$AZ$439*AVERAGE('Assumptions (NG)'!$AV$3:$AX3))/10^9,0)</f>
        <v>0</v>
      </c>
      <c r="BD545" s="219">
        <f>IF(Model!AA$1&lt;='Assumptions (NG)'!$V$12,PPMT('Assumptions (NG)'!$V$9,Model!AA$1,'Assumptions (NG)'!$V$12,'Assumptions (NG)'!$V$7*Model!$AZ$438*AVERAGE('Assumptions (NG)'!$AV$2:$AX$2)+ Model!$AZ$439*AVERAGE('Assumptions (NG)'!$AV$3:$AX3))/10^9,0)</f>
        <v>0</v>
      </c>
      <c r="BE545" s="219">
        <f>IF(Model!AB$1&lt;='Assumptions (NG)'!$V$12,PPMT('Assumptions (NG)'!$V$9,Model!AB$1,'Assumptions (NG)'!$V$12,'Assumptions (NG)'!$V$7*Model!$AZ$438*AVERAGE('Assumptions (NG)'!$AV$2:$AX$2)+ Model!$AZ$439*AVERAGE('Assumptions (NG)'!$AV$3:$AX3))/10^9,0)</f>
        <v>0</v>
      </c>
      <c r="BF545" s="219">
        <f>IF(Model!AC$1&lt;='Assumptions (NG)'!$V$12,PPMT('Assumptions (NG)'!$V$9,Model!AC$1,'Assumptions (NG)'!$V$12,'Assumptions (NG)'!$V$7*Model!$AZ$438*AVERAGE('Assumptions (NG)'!$AV$2:$AX$2)+ Model!$AZ$439*AVERAGE('Assumptions (NG)'!$AV$3:$AX3))/10^9,0)</f>
        <v>0</v>
      </c>
      <c r="BG545" s="219">
        <f>IF(Model!AD$1&lt;='Assumptions (NG)'!$V$12,PPMT('Assumptions (NG)'!$V$9,Model!AD$1,'Assumptions (NG)'!$V$12,'Assumptions (NG)'!$V$7*Model!$AZ$438*AVERAGE('Assumptions (NG)'!$AV$2:$AX$2)+ Model!$AZ$439*AVERAGE('Assumptions (NG)'!$AV$3:$AX3))/10^9,0)</f>
        <v>0</v>
      </c>
      <c r="BH545" s="219">
        <f>IF(Model!AE$1&lt;='Assumptions (NG)'!$V$12,PPMT('Assumptions (NG)'!$V$9,Model!AE$1,'Assumptions (NG)'!$V$12,'Assumptions (NG)'!$V$7*Model!$AZ$438*AVERAGE('Assumptions (NG)'!$AV$2:$AX$2)+ Model!$AZ$439*AVERAGE('Assumptions (NG)'!$AV$3:$AX3))/10^9,0)</f>
        <v>0</v>
      </c>
      <c r="BI545" s="219">
        <f>IF(Model!AF$1&lt;='Assumptions (NG)'!$V$12,PPMT('Assumptions (NG)'!$V$9,Model!AF$1,'Assumptions (NG)'!$V$12,'Assumptions (NG)'!$V$7*Model!$AZ$438*AVERAGE('Assumptions (NG)'!$AV$2:$AX$2)+ Model!$AZ$439*AVERAGE('Assumptions (NG)'!$AV$3:$AX3))/10^9,0)</f>
        <v>0</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v>
      </c>
      <c r="BB546" s="219">
        <f>IF(Model!X$1&lt;='Assumptions (NG)'!$V$12,PPMT('Assumptions (NG)'!$V$9,Model!X$1,'Assumptions (NG)'!$V$12,'Assumptions (NG)'!$V$7*Model!$BA$438*AVERAGE('Assumptions (NG)'!$AW$2:$AY$2)+ Model!$BA$439*AVERAGE('Assumptions (NG)'!$AW$3:$AY3))/10^9,0)</f>
        <v>0</v>
      </c>
      <c r="BC546" s="219">
        <f>IF(Model!Y$1&lt;='Assumptions (NG)'!$V$12,PPMT('Assumptions (NG)'!$V$9,Model!Y$1,'Assumptions (NG)'!$V$12,'Assumptions (NG)'!$V$7*Model!$BA$438*AVERAGE('Assumptions (NG)'!$AW$2:$AY$2)+ Model!$BA$439*AVERAGE('Assumptions (NG)'!$AW$3:$AY3))/10^9,0)</f>
        <v>0</v>
      </c>
      <c r="BD546" s="219">
        <f>IF(Model!Z$1&lt;='Assumptions (NG)'!$V$12,PPMT('Assumptions (NG)'!$V$9,Model!Z$1,'Assumptions (NG)'!$V$12,'Assumptions (NG)'!$V$7*Model!$BA$438*AVERAGE('Assumptions (NG)'!$AW$2:$AY$2)+ Model!$BA$439*AVERAGE('Assumptions (NG)'!$AW$3:$AY3))/10^9,0)</f>
        <v>0</v>
      </c>
      <c r="BE546" s="219">
        <f>IF(Model!AA$1&lt;='Assumptions (NG)'!$V$12,PPMT('Assumptions (NG)'!$V$9,Model!AA$1,'Assumptions (NG)'!$V$12,'Assumptions (NG)'!$V$7*Model!$BA$438*AVERAGE('Assumptions (NG)'!$AW$2:$AY$2)+ Model!$BA$439*AVERAGE('Assumptions (NG)'!$AW$3:$AY3))/10^9,0)</f>
        <v>0</v>
      </c>
      <c r="BF546" s="219">
        <f>IF(Model!AB$1&lt;='Assumptions (NG)'!$V$12,PPMT('Assumptions (NG)'!$V$9,Model!AB$1,'Assumptions (NG)'!$V$12,'Assumptions (NG)'!$V$7*Model!$BA$438*AVERAGE('Assumptions (NG)'!$AW$2:$AY$2)+ Model!$BA$439*AVERAGE('Assumptions (NG)'!$AW$3:$AY3))/10^9,0)</f>
        <v>0</v>
      </c>
      <c r="BG546" s="219">
        <f>IF(Model!AC$1&lt;='Assumptions (NG)'!$V$12,PPMT('Assumptions (NG)'!$V$9,Model!AC$1,'Assumptions (NG)'!$V$12,'Assumptions (NG)'!$V$7*Model!$BA$438*AVERAGE('Assumptions (NG)'!$AW$2:$AY$2)+ Model!$BA$439*AVERAGE('Assumptions (NG)'!$AW$3:$AY3))/10^9,0)</f>
        <v>0</v>
      </c>
      <c r="BH546" s="219">
        <f>IF(Model!AD$1&lt;='Assumptions (NG)'!$V$12,PPMT('Assumptions (NG)'!$V$9,Model!AD$1,'Assumptions (NG)'!$V$12,'Assumptions (NG)'!$V$7*Model!$BA$438*AVERAGE('Assumptions (NG)'!$AW$2:$AY$2)+ Model!$BA$439*AVERAGE('Assumptions (NG)'!$AW$3:$AY3))/10^9,0)</f>
        <v>0</v>
      </c>
      <c r="BI546" s="219">
        <f>IF(Model!AE$1&lt;='Assumptions (NG)'!$V$12,PPMT('Assumptions (NG)'!$V$9,Model!AE$1,'Assumptions (NG)'!$V$12,'Assumptions (NG)'!$V$7*Model!$BA$438*AVERAGE('Assumptions (NG)'!$AW$2:$AY$2)+ Model!$BA$439*AVERAGE('Assumptions (NG)'!$AW$3:$AY3))/10^9,0)</f>
        <v>0</v>
      </c>
      <c r="BJ546" s="219">
        <f>IF(Model!AF$1&lt;='Assumptions (NG)'!$V$12,PPMT('Assumptions (NG)'!$V$9,Model!AF$1,'Assumptions (NG)'!$V$12,'Assumptions (NG)'!$V$7*Model!$BA$438*AVERAGE('Assumptions (NG)'!$AW$2:$AY$2)+ Model!$BA$439*AVERAGE('Assumptions (NG)'!$AW$3:$AY3))/10^9,0)</f>
        <v>0</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-0.06088369563</v>
      </c>
      <c r="D547" s="177">
        <f t="array" ref="D547">SUM(IF(ISERROR(D548:D598),"",D548:D598))</f>
        <v>-0.2192152195</v>
      </c>
      <c r="E547" s="177">
        <f t="array" ref="E547">SUM(IF(ISERROR(E548:E598),"",E548:E598))</f>
        <v>-0.4907075808</v>
      </c>
      <c r="F547" s="177">
        <f t="array" ref="F547">SUM(IF(ISERROR(F548:F598),"",F548:F598))</f>
        <v>-0.7366534898</v>
      </c>
      <c r="G547" s="177">
        <f t="array" ref="G547">SUM(IF(ISERROR(G548:G598),"",G548:G598))</f>
        <v>-0.8521271986</v>
      </c>
      <c r="H547" s="177">
        <f t="array" ref="H547">SUM(IF(ISERROR(H548:H598),"",H548:H598))</f>
        <v>-0.7791881585</v>
      </c>
      <c r="I547" s="177">
        <f t="array" ref="I547">SUM(IF(ISERROR(I548:I598),"",I548:I598))</f>
        <v>-0.7471066174</v>
      </c>
      <c r="J547" s="177">
        <f t="array" ref="J547">SUM(IF(ISERROR(J548:J598),"",J548:J598))</f>
        <v>-0.6538106093</v>
      </c>
      <c r="K547" s="177">
        <f t="array" ref="K547">SUM(IF(ISERROR(K548:K598),"",K548:K598))</f>
        <v>-0.5637075544</v>
      </c>
      <c r="L547" s="177">
        <f t="array" ref="L547">SUM(IF(ISERROR(L548:L598),"",L548:L598))</f>
        <v>-0.7182939366</v>
      </c>
      <c r="M547" s="177">
        <f t="array" ref="M547">SUM(IF(ISERROR(M548:M598),"",M548:M598))</f>
        <v>-0.5890961029</v>
      </c>
      <c r="N547" s="177">
        <f t="array" ref="N547">SUM(IF(ISERROR(N548:N598),"",N548:N598))</f>
        <v>-0.4872628187</v>
      </c>
      <c r="O547" s="177">
        <f t="array" ref="O547">SUM(IF(ISERROR(O548:O598),"",O548:O598))</f>
        <v>-0.4650350332</v>
      </c>
      <c r="P547" s="177">
        <f t="array" ref="P547">SUM(IF(ISERROR(P548:P598),"",P548:P598))</f>
        <v>-0.3610023443</v>
      </c>
      <c r="Q547" s="177">
        <f t="array" ref="Q547">SUM(IF(ISERROR(Q548:Q598),"",Q548:Q598))</f>
        <v>-0.3943942681</v>
      </c>
      <c r="R547" s="177">
        <f t="array" ref="R547">SUM(IF(ISERROR(R548:R598),"",R548:R598))</f>
        <v>-0.4699153709</v>
      </c>
      <c r="S547" s="177">
        <f t="array" ref="S547">SUM(IF(ISERROR(S548:S598),"",S548:S598))</f>
        <v>-0.5552743569</v>
      </c>
      <c r="T547" s="177">
        <f t="array" ref="T547">SUM(IF(ISERROR(T548:T598),"",T548:T598))</f>
        <v>-0.7038495342</v>
      </c>
      <c r="U547" s="177">
        <f t="array" ref="U547">SUM(IF(ISERROR(U548:U598),"",U548:U598))</f>
        <v>-1.168008548</v>
      </c>
      <c r="V547" s="177">
        <f t="array" ref="V547">SUM(IF(ISERROR(V548:V598),"",V548:V598))</f>
        <v>-1.056003138</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-0.751925066</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-0.652517099</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-0.5520890481</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-0.4518495017</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-0.3440919894</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-0.2410135572</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-0.1456163592</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-0.06207897781</v>
      </c>
      <c r="AE547" s="176" t="b">
        <f>IF($V$438&gt;0,IPMT('Assumptions (NG)'!$V$9,AF$1,10,'Assumptions (NG)'!$V$7*Model!$V$438*('Assumptions (NG)'!$U$17*AVERAGE('Assumptions (NG)'!$R$2:$T$2)+'Assumptions (NG)'!$U$18*AVERAGE('Assumptions (NG)'!$R$3:$T$3))/10^9,0))</f>
        <v>0</v>
      </c>
      <c r="AF547" s="177">
        <f t="array" ref="AF547">SUM(IF(ISERROR(AF548:AF598),"",AF548:AF598))</f>
        <v>-0.04016125924</v>
      </c>
      <c r="AG547" s="177">
        <f t="array" ref="AG547">SUM(IF(ISERROR(AG548:AG598),"",AG548:AG598))</f>
        <v>-0.02080643551</v>
      </c>
      <c r="AH547" s="177">
        <f t="array" ref="AH547">SUM(IF(ISERROR(AH548:AH598),"",AH548:AH598))</f>
        <v>0</v>
      </c>
      <c r="AI547" s="177">
        <f t="array" ref="AI547">SUM(IF(ISERROR(AI548:AI598),"",AI548:AI598))</f>
        <v>0</v>
      </c>
      <c r="AJ547" s="177">
        <f t="array" ref="AJ547">SUM(IF(ISERROR(AJ548:AJ598),"",AJ548:AJ598))</f>
        <v>0</v>
      </c>
      <c r="AK547" s="177">
        <f t="array" ref="AK547">SUM(IF(ISERROR(AK548:AK598),"",AK548:AK598))</f>
        <v>0</v>
      </c>
      <c r="AL547" s="177">
        <f t="array" ref="AL547">SUM(IF(ISERROR(AL548:AL598),"",AL548:AL598))</f>
        <v>0</v>
      </c>
      <c r="AM547" s="177">
        <f t="array" ref="AM547">SUM(IF(ISERROR(AM548:AM598),"",AM548:AM598))</f>
        <v>0</v>
      </c>
      <c r="AN547" s="177">
        <f t="array" ref="AN547">SUM(IF(ISERROR(AN548:AN598),"",AN548:AN598))</f>
        <v>0</v>
      </c>
      <c r="AO547" s="177">
        <f t="array" ref="AO547">SUM(IF(ISERROR(AO548:AO598),"",AO548:AO598))</f>
        <v>0</v>
      </c>
      <c r="AP547" s="177">
        <f t="array" ref="AP547">SUM(IF(ISERROR(AP548:AP598),"",AP548:AP598))</f>
        <v>-0.1607933193</v>
      </c>
      <c r="AQ547" s="177">
        <f t="array" ref="AQ547">SUM(IF(ISERROR(AQ548:AQ598),"",AQ548:AQ598))</f>
        <v>-0.3781175568</v>
      </c>
      <c r="AR547" s="177">
        <f t="array" ref="AR547">SUM(IF(ISERROR(AR548:AR598),"",AR548:AR598))</f>
        <v>-0.3497341259</v>
      </c>
      <c r="AS547" s="177">
        <f t="array" ref="AS547">SUM(IF(ISERROR(AS548:AS598),"",AS548:AS598))</f>
        <v>-0.3192219376</v>
      </c>
      <c r="AT547" s="177">
        <f t="array" ref="AT547">SUM(IF(ISERROR(AT548:AT598),"",AT548:AT598))</f>
        <v>-0.2864213353</v>
      </c>
      <c r="AU547" s="177">
        <f t="array" ref="AU547">SUM(IF(ISERROR(AU548:AU598),"",AU548:AU598))</f>
        <v>-0.2511606877</v>
      </c>
      <c r="AV547" s="177">
        <f t="array" ref="AV547">SUM(IF(ISERROR(AV548:AV598),"",AV548:AV598))</f>
        <v>-0.2132554916</v>
      </c>
      <c r="AW547" s="177">
        <f t="array" ref="AW547">SUM(IF(ISERROR(AW548:AW598),"",AW548:AW598))</f>
        <v>-0.1725074058</v>
      </c>
      <c r="AX547" s="177">
        <f t="array" ref="AX547">SUM(IF(ISERROR(AX548:AX598),"",AX548:AX598))</f>
        <v>-0.1287032136</v>
      </c>
      <c r="AY547" s="177">
        <f t="array" ref="AY547">SUM(IF(ISERROR(AY548:AY598),"",AY548:AY598))</f>
        <v>-0.08161370694</v>
      </c>
      <c r="AZ547" s="177">
        <f t="array" ref="AZ547">SUM(IF(ISERROR(AZ548:AZ598),"",AZ548:AZ598))</f>
        <v>-0.03099248728</v>
      </c>
      <c r="BA547" s="177">
        <f t="array" ref="BA547">SUM(IF(ISERROR(BA548:BA598),"",BA548:BA598))</f>
        <v>0</v>
      </c>
      <c r="BB547" s="177">
        <f t="array" ref="BB547">SUM(IF(ISERROR(BB548:BB598),"",BB548:BB598))</f>
        <v>0</v>
      </c>
      <c r="BC547" s="177">
        <f t="array" ref="BC547">SUM(IF(ISERROR(BC548:BC598),"",BC548:BC598))</f>
        <v>0</v>
      </c>
      <c r="BD547" s="177">
        <f t="array" ref="BD547">SUM(IF(ISERROR(BD548:BD598),"",BD548:BD598))</f>
        <v>0</v>
      </c>
      <c r="BE547" s="177">
        <f t="array" ref="BE547">SUM(IF(ISERROR(BE548:BE598),"",BE548:BE598))</f>
        <v>0</v>
      </c>
      <c r="BF547" s="177">
        <f t="array" ref="BF547">SUM(IF(ISERROR(BF548:BF598),"",BF548:BF598))</f>
        <v>0</v>
      </c>
      <c r="BG547" s="177">
        <f t="array" ref="BG547">SUM(IF(ISERROR(BG548:BG598),"",BG548:BG598))</f>
        <v>0</v>
      </c>
      <c r="BH547" s="177">
        <f t="array" ref="BH547">SUM(IF(ISERROR(BH548:BH598),"",BH548:BH598))</f>
        <v>0</v>
      </c>
      <c r="BI547" s="177">
        <f t="array" ref="BI547">SUM(IF(ISERROR(BI548:BI598),"",BI548:BI598))</f>
        <v>0</v>
      </c>
      <c r="BJ547" s="177">
        <f t="array" ref="BJ547">SUM(IF(ISERROR(BJ548:BJ598),"",BJ548:BJ598))</f>
        <v>0</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-0.06088369563</v>
      </c>
      <c r="D548" s="177">
        <f>IF(and($C$438&gt;0,Model!X$1&lt;='Assumptions (NG)'!$V$12),IPMT('Assumptions (NG)'!$V$9,Model!X$1,'Assumptions (NG)'!$V$12,'Assumptions (NG)'!$V$7*(Model!$C$438*'Assumptions (NG)'!$B$2)/10^9),0)+IF(and($C$439&gt;0,Model!X$1&lt;='Assumptions (NG)'!$V$12),IPMT('Assumptions (NG)'!$V$9,Model!X$1,'Assumptions (NG)'!$V$12,'Assumptions (NG)'!$V$7*(Model!$C$439*'Assumptions (NG)'!$B$3)/10^9),0)</f>
        <v>-0.05658007514</v>
      </c>
      <c r="E548" s="177">
        <f>IF(and($C$438&gt;0,Model!Y$1&lt;='Assumptions (NG)'!$V$12),IPMT('Assumptions (NG)'!$V$9,Model!Y$1,'Assumptions (NG)'!$V$12,'Assumptions (NG)'!$V$7*(Model!$C$438*'Assumptions (NG)'!$B$2)/10^9),0)+IF(and($C$439&gt;0,Model!Y$1&lt;='Assumptions (NG)'!$V$12),IPMT('Assumptions (NG)'!$V$9,Model!Y$1,'Assumptions (NG)'!$V$12,'Assumptions (NG)'!$V$7*(Model!$C$439*'Assumptions (NG)'!$B$3)/10^9),0)</f>
        <v>-0.05195368311</v>
      </c>
      <c r="F548" s="177">
        <f>IF(and($C$438&gt;0,Model!Z$1&lt;='Assumptions (NG)'!$V$12),IPMT('Assumptions (NG)'!$V$9,Model!Z$1,'Assumptions (NG)'!$V$12,'Assumptions (NG)'!$V$7*(Model!$C$438*'Assumptions (NG)'!$B$2)/10^9),0)+IF(and($C$439&gt;0,Model!Z$1&lt;='Assumptions (NG)'!$V$12),IPMT('Assumptions (NG)'!$V$9,Model!Z$1,'Assumptions (NG)'!$V$12,'Assumptions (NG)'!$V$7*(Model!$C$439*'Assumptions (NG)'!$B$3)/10^9),0)</f>
        <v>-0.04698031168</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-0.04163393739</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-0.03588658504</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-0.02970818125</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-0.02306639718</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-0.01592647931</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-0.008251067593</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-0.1626351443</v>
      </c>
      <c r="E549" s="177">
        <f>IF(and($D$438&gt;0,Model!X$1&lt;='Assumptions (NG)'!$V$12),IPMT('Assumptions (NG)'!$V$9,Model!X$1,'Assumptions (NG)'!$V$12,'Assumptions (NG)'!$V$7*(Model!$D$438*'Assumptions (NG)'!$B$2)/10^9),0)+IF(and($D$439&gt;0,Model!X$1&lt;='Assumptions (NG)'!$V$12),IPMT('Assumptions (NG)'!$V$9,Model!X$1,'Assumptions (NG)'!$V$12,'Assumptions (NG)'!$V$7*(Model!$D$439*'Assumptions (NG)'!$B$3)/10^9),0)</f>
        <v>-0.1511391283</v>
      </c>
      <c r="F549" s="177">
        <f>IF(and($D$438&gt;0,Model!Y$1&lt;='Assumptions (NG)'!$V$12),IPMT('Assumptions (NG)'!$V$9,Model!Y$1,'Assumptions (NG)'!$V$12,'Assumptions (NG)'!$V$7*(Model!$D$438*'Assumptions (NG)'!$B$2)/10^9),0)+IF(and($D$439&gt;0,Model!Y$1&lt;='Assumptions (NG)'!$V$12),IPMT('Assumptions (NG)'!$V$9,Model!Y$1,'Assumptions (NG)'!$V$12,'Assumptions (NG)'!$V$7*(Model!$D$439*'Assumptions (NG)'!$B$3)/10^9),0)</f>
        <v>-0.1387809111</v>
      </c>
      <c r="G549" s="177">
        <f>IF(and($D$438&gt;0,Model!Z$1&lt;='Assumptions (NG)'!$V$12),IPMT('Assumptions (NG)'!$V$9,Model!Z$1,'Assumptions (NG)'!$V$12,'Assumptions (NG)'!$V$7*(Model!$D$438*'Assumptions (NG)'!$B$2)/10^9),0)+IF(and($D$439&gt;0,Model!Z$1&lt;='Assumptions (NG)'!$V$12),IPMT('Assumptions (NG)'!$V$9,Model!Z$1,'Assumptions (NG)'!$V$12,'Assumptions (NG)'!$V$7*(Model!$D$439*'Assumptions (NG)'!$B$3)/10^9),0)</f>
        <v>-0.1254958276</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-0.1112143628</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-0.09586178823</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-0.07935777051</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-0.06161595147</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-0.04254349599</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-0.02204060636</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-0.2876147693</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-0.2672844526</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-0.2454293622</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-0.2219351399</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-0.196678851</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-0.1695283404</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-0.1403415415</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-0.1089657327</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-0.07523673826</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-0.02200368037</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-0.2836078144</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-0.263560733</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-0.2420101205</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-0.2188432121</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-0.1939387855</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-0.167166527</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-0.138386349</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-0.1074476578</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-0.07418856462</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-0.0384350395</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-0.1760073384</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-0.1635660964</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-0.1501917613</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-0.1358143511</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-0.1203586351</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-0.1037437404</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-0.08588272864</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-0.06668214096</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-0.04604150921</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-0.02385283007</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-0.004575853731</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-0.004252405266</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-0.003904698166</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-0.003530913034</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-0.003129094017</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-0.002697138574</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-0.002232786473</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-0.001733607964</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-0.001196991066</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-0.0006201279019</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-0.05157041819</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-0.04792511535</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-0.0440064148</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-0.03979381171</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-0.03526526339</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-0.03039707394</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-0.02516377028</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-0.01953796885</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-0.01349023231</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-0.006988915536</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-0.000275151055</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-0.0002557017475</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-0.0002347937419</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-0.0002123176359</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-0.000188155822</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-0.000162181872</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-0.0001342598758</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-0.0001042437298</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-0.00007197637296</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-0.0000372889643</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-0.01050539045</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-0.263560733</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-0.2420101205</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-0.2188432121</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-0.1939387855</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-0.167166527</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-0.138386349</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-0.1074476578</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-0.07418856462</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-0.0384350395</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-0.009685118341</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-0.009000516769</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-0.008264570079</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-0.007473427387</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-0.006622948993</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-0.00570868472</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-0.004725850626</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-0.003669303975</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-0.002533516326</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-0.001312544603</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-0.009303015058</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-0.008645422811</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-0.007938511145</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-0.007178581105</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-0.006361656311</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-0.005483462157</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-0.004539403443</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-0.003524540324</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-0.002433562472</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-0.001260761281</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-0.05581721152</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-0.05187172016</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-0.04763031694</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-0.04307080849</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-0.0381693369</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-0.03290025494</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-0.02723599183</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-0.02114690899</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-0.01460114494</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-0.007564448583</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-0.09227648018</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-0.0857538316</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-0.07874198437</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-0.07120424861</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-0.06310118266</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-0.05439038676</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-0.04502628117</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-0.03495986767</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-0.02413847315</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-0.01250547404</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-0.001928088856</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-0.001791800107</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-0.001645289702</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-0.001487791016</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-0.00131847993</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-0.001136470511</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-0.0009408103863</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-0.0007304757521</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-0.0005043660204</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-0.0002612980587</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-0.1061183811</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-0.09861730495</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-0.09055364805</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-0.08188521688</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-0.07256665337</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-0.0625491976</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-0.05178043265</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-0.04020401033</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-0.02775935633</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-0.01438135328</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-0.1355613283</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-0.1259790501</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-0.115678101</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-0.1046045808</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-0.09270054647</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-0.07990370962</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-0.06614711</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-0.05135876542</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-0.03546129498</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-0.01837151427</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-0.1588178692</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-0.1475916808</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-0.1355235283</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-0.1225502644</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-0.1086040056</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-0.09361177748</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-0.07749513223</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-0.06016973858</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-0.04154494041</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-0.02152328238</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-0.2312565808</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-0.214909995</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-0.1973374151</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-0.1784468918</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-0.1581395792</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-0.1363092182</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-0.1128415801</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-0.08761386919</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-0.06049407993</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-0.03134030647</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-0.5693480229</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-0.5291031299</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-0.4858398699</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-0.4393318654</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-0.3893357605</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-0.3355899478</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-0.2778131992</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-0.2157031944</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-0.1489349392</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-0.07715906488</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-0.1535283371</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-0.1426760442</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-0.1310098293</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-0.1184686484</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-0.1049868788</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-0.09049397654</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-0.07491410661</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-0.05816574643</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-0.04016125924</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-0.02080643551</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-0.1607933193</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-0.1494274944</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-0.1372092327</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-0.1240746013</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-0.1099548725</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-0.0947761641</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-0.07845905255</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-0.06091815764</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-0.04206169561</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-0.02179099893</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-0.2286900623</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-0.2125248932</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-0.1951473364</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-0.1764664628</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-0.1563845236</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-0.1347964391</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-0.1115892482</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-0.08664151798</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-0.059822708</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-0.03099248728</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v>
      </c>
      <c r="D599" s="160">
        <f t="shared" si="29"/>
        <v>0.03697719811</v>
      </c>
      <c r="E599" s="160">
        <f t="shared" si="29"/>
        <v>0.1985890801</v>
      </c>
      <c r="F599" s="160">
        <f t="shared" si="29"/>
        <v>0.487273873</v>
      </c>
      <c r="G599" s="160">
        <f t="shared" si="29"/>
        <v>0.7381594879</v>
      </c>
      <c r="H599" s="160">
        <f t="shared" si="29"/>
        <v>0.7838365994</v>
      </c>
      <c r="I599" s="160">
        <f t="shared" si="29"/>
        <v>0.748641485</v>
      </c>
      <c r="J599" s="160">
        <f t="shared" si="29"/>
        <v>0.718944002</v>
      </c>
      <c r="K599" s="160">
        <f t="shared" si="29"/>
        <v>0.2390722877</v>
      </c>
      <c r="L599" s="160">
        <f t="shared" si="29"/>
        <v>0.6228296237</v>
      </c>
      <c r="M599" s="160">
        <f t="shared" si="29"/>
        <v>0.6085030063</v>
      </c>
      <c r="N599" s="160">
        <f t="shared" si="29"/>
        <v>0.6479588541</v>
      </c>
      <c r="O599" s="160">
        <f t="shared" si="29"/>
        <v>0.7403075234</v>
      </c>
      <c r="P599" s="160">
        <f t="shared" si="29"/>
        <v>0.780556613</v>
      </c>
      <c r="Q599" s="160">
        <f t="shared" si="29"/>
        <v>0.8525121804</v>
      </c>
      <c r="R599" s="160">
        <f t="shared" si="29"/>
        <v>1.025504257</v>
      </c>
      <c r="S599" s="160">
        <f t="shared" si="29"/>
        <v>1.203569015</v>
      </c>
      <c r="T599" s="160">
        <f t="shared" si="29"/>
        <v>1.374982765</v>
      </c>
      <c r="U599" s="160">
        <f t="shared" si="29"/>
        <v>1.777083098</v>
      </c>
      <c r="V599" s="160">
        <f t="shared" si="29"/>
        <v>1.933809028</v>
      </c>
      <c r="W599" s="160">
        <f t="shared" si="29"/>
        <v>1.6993075</v>
      </c>
      <c r="X599" s="160">
        <f t="shared" si="29"/>
        <v>1.548839297</v>
      </c>
      <c r="Y599" s="160">
        <f t="shared" si="29"/>
        <v>1.424902782</v>
      </c>
      <c r="Z599" s="160">
        <f t="shared" si="29"/>
        <v>1.344200286</v>
      </c>
      <c r="AA599" s="160">
        <f t="shared" si="29"/>
        <v>1.311592772</v>
      </c>
      <c r="AB599" s="160">
        <f t="shared" si="29"/>
        <v>1.310060619</v>
      </c>
      <c r="AC599" s="160">
        <f t="shared" si="29"/>
        <v>1.282605701</v>
      </c>
      <c r="AD599" s="160">
        <f t="shared" si="29"/>
        <v>1.222200314</v>
      </c>
      <c r="AE599" s="160">
        <f t="shared" si="29"/>
        <v>1.190911301</v>
      </c>
      <c r="AF599" s="160">
        <f t="shared" si="29"/>
        <v>1.137149085</v>
      </c>
      <c r="AG599" s="160">
        <f t="shared" si="29"/>
        <v>1.020706557</v>
      </c>
      <c r="AH599" s="160">
        <f t="shared" si="29"/>
        <v>0.8769147613</v>
      </c>
      <c r="AI599" s="160">
        <f t="shared" si="29"/>
        <v>0.6833077554</v>
      </c>
      <c r="AJ599" s="160">
        <f t="shared" si="29"/>
        <v>0.2900419546</v>
      </c>
      <c r="AK599" s="160">
        <f t="shared" si="29"/>
        <v>0.01282685948</v>
      </c>
      <c r="AL599" s="160">
        <f t="shared" si="29"/>
        <v>0.01284859992</v>
      </c>
      <c r="AM599" s="160">
        <f t="shared" si="29"/>
        <v>0.006413429742</v>
      </c>
      <c r="AN599" s="160">
        <f t="shared" si="29"/>
        <v>0</v>
      </c>
      <c r="AO599" s="160">
        <f t="shared" si="29"/>
        <v>0</v>
      </c>
      <c r="AP599" s="160">
        <f t="shared" si="29"/>
        <v>0.1548722117</v>
      </c>
      <c r="AQ599" s="160">
        <f t="shared" si="29"/>
        <v>0.5158245594</v>
      </c>
      <c r="AR599" s="160">
        <f t="shared" si="29"/>
        <v>0.6858094607</v>
      </c>
      <c r="AS599" s="160">
        <f t="shared" si="29"/>
        <v>0.6173833869</v>
      </c>
      <c r="AT599" s="160">
        <f t="shared" si="29"/>
        <v>0.5558666155</v>
      </c>
      <c r="AU599" s="160">
        <f t="shared" si="29"/>
        <v>0.5000631329</v>
      </c>
      <c r="AV599" s="160">
        <f t="shared" si="29"/>
        <v>0.4588221369</v>
      </c>
      <c r="AW599" s="160">
        <f t="shared" si="29"/>
        <v>0.4441986913</v>
      </c>
      <c r="AX599" s="160">
        <f t="shared" si="29"/>
        <v>0.4445084357</v>
      </c>
      <c r="AY599" s="160">
        <f t="shared" si="29"/>
        <v>0.444641826</v>
      </c>
      <c r="AZ599" s="160">
        <f t="shared" si="29"/>
        <v>0.4445084357</v>
      </c>
      <c r="BA599" s="160">
        <f t="shared" si="29"/>
        <v>0.444641826</v>
      </c>
      <c r="BB599" s="160">
        <f t="shared" si="29"/>
        <v>0.4445084357</v>
      </c>
      <c r="BC599" s="160">
        <f t="shared" si="29"/>
        <v>0.444641826</v>
      </c>
      <c r="BD599" s="160">
        <f t="shared" si="29"/>
        <v>0.4445084357</v>
      </c>
      <c r="BE599" s="160">
        <f t="shared" si="29"/>
        <v>0.3532672212</v>
      </c>
      <c r="BF599" s="160">
        <f t="shared" si="29"/>
        <v>0.1307247408</v>
      </c>
      <c r="BG599" s="160">
        <f t="shared" si="29"/>
        <v>0</v>
      </c>
      <c r="BH599" s="160">
        <f t="shared" si="29"/>
        <v>0</v>
      </c>
      <c r="BI599" s="160">
        <f t="shared" si="29"/>
        <v>0</v>
      </c>
      <c r="BJ599" s="160">
        <f t="shared" si="29"/>
        <v>0</v>
      </c>
      <c r="BK599" s="160">
        <f t="shared" si="29"/>
        <v>0</v>
      </c>
      <c r="BL599" s="160">
        <f t="shared" si="29"/>
        <v>0</v>
      </c>
      <c r="BM599" s="160">
        <f t="shared" si="29"/>
        <v>0</v>
      </c>
      <c r="BN599" s="160">
        <f t="shared" si="29"/>
        <v>0</v>
      </c>
      <c r="BO599" s="160">
        <f t="shared" si="29"/>
        <v>0</v>
      </c>
      <c r="BP599" s="160">
        <f t="shared" si="29"/>
        <v>0</v>
      </c>
      <c r="BQ599" s="160"/>
      <c r="BR599" s="160"/>
    </row>
    <row r="600" ht="15.75" hidden="1" customHeight="1" outlineLevel="1">
      <c r="A600" s="209"/>
      <c r="B600" s="38"/>
      <c r="C600" s="177">
        <f>IF($C$438&gt;0,'Assumptions (NG)'!V$13*Model!$C$438*('Assumptions (NG)'!$B$2*'Assumptions (NG)'!$B$17+'Assumptions (NG)'!$B$3*'Assumptions (NG)'!$B$18)/10^9,0)</f>
        <v>0</v>
      </c>
      <c r="D600" s="177">
        <f>IF($C$438&gt;0,'Assumptions (NG)'!W$13*Model!$C$438*('Assumptions (NG)'!$B$2*'Assumptions (NG)'!$B$17+'Assumptions (NG)'!$B$3*'Assumptions (NG)'!$B$18)/10^9,0)</f>
        <v>0</v>
      </c>
      <c r="E600" s="177">
        <f>IF($C$438&gt;0,'Assumptions (NG)'!X$13*Model!$C$438*('Assumptions (NG)'!$B$2*'Assumptions (NG)'!$B$17+'Assumptions (NG)'!$B$3*'Assumptions (NG)'!$B$18)/10^9,0)</f>
        <v>0</v>
      </c>
      <c r="F600" s="177">
        <f>IF($C$438&gt;0,'Assumptions (NG)'!Y$13*Model!$C$438*('Assumptions (NG)'!$B$2*'Assumptions (NG)'!$B$17+'Assumptions (NG)'!$B$3*'Assumptions (NG)'!$B$18)/10^9,0)</f>
        <v>0</v>
      </c>
      <c r="G600" s="177">
        <f>IF($C$438&gt;0,'Assumptions (NG)'!Z$13*Model!$C$438*('Assumptions (NG)'!$B$2*'Assumptions (NG)'!$B$17+'Assumptions (NG)'!$B$3*'Assumptions (NG)'!$B$18)/10^9,0)</f>
        <v>0</v>
      </c>
      <c r="H600" s="177">
        <f>IF($C$438&gt;0,'Assumptions (NG)'!AA$13*Model!$C$438*('Assumptions (NG)'!$B$2*'Assumptions (NG)'!$B$17+'Assumptions (NG)'!$B$3*'Assumptions (NG)'!$B$18)/10^9,0)</f>
        <v>0</v>
      </c>
      <c r="I600" s="177">
        <f>IF($C$438&gt;0,'Assumptions (NG)'!AB$13*Model!$C$438*('Assumptions (NG)'!$B$2*'Assumptions (NG)'!$B$17+'Assumptions (NG)'!$B$3*'Assumptions (NG)'!$B$18)/10^9,0)</f>
        <v>0</v>
      </c>
      <c r="J600" s="177">
        <f>IF($C$438&gt;0,'Assumptions (NG)'!AC$13*Model!$C$438*('Assumptions (NG)'!$B$2*'Assumptions (NG)'!$B$17+'Assumptions (NG)'!$B$3*'Assumptions (NG)'!$B$18)/10^9,0)</f>
        <v>0</v>
      </c>
      <c r="K600" s="226" t="s">
        <v>395</v>
      </c>
      <c r="L600" s="177">
        <f>IF($C$438&gt;0,'Assumptions (NG)'!AE$13*Model!$C$438*('Assumptions (NG)'!$B$2*'Assumptions (NG)'!$B$17+'Assumptions (NG)'!$B$3*'Assumptions (NG)'!$B$18)/10^9,0)</f>
        <v>0</v>
      </c>
      <c r="M600" s="177">
        <f>IF($C$438&gt;0,'Assumptions (NG)'!AF$13*Model!$C$438*('Assumptions (NG)'!$B$2*'Assumptions (NG)'!$B$17+'Assumptions (NG)'!$B$3*'Assumptions (NG)'!$B$18)/10^9,0)</f>
        <v>0</v>
      </c>
      <c r="N600" s="177">
        <f>IF($C$438&gt;0,'Assumptions (NG)'!AG$13*Model!$C$438*('Assumptions (NG)'!$B$2*'Assumptions (NG)'!$B$17+'Assumptions (NG)'!$B$3*'Assumptions (NG)'!$B$18)/10^9,0)</f>
        <v>0</v>
      </c>
      <c r="O600" s="177">
        <f>IF($C$438&gt;0,'Assumptions (NG)'!AH$13*Model!$C$438*('Assumptions (NG)'!$B$2*'Assumptions (NG)'!$B$17+'Assumptions (NG)'!$B$3*'Assumptions (NG)'!$B$18)/10^9,0)</f>
        <v>0</v>
      </c>
      <c r="P600" s="177">
        <f>IF($C$438&gt;0,'Assumptions (NG)'!AI$13*Model!$C$438*('Assumptions (NG)'!$B$2*'Assumptions (NG)'!$B$17+'Assumptions (NG)'!$B$3*'Assumptions (NG)'!$B$18)/10^9,0)</f>
        <v>0</v>
      </c>
      <c r="Q600" s="177">
        <f>IF($C$438&gt;0,'Assumptions (NG)'!AJ$13*Model!$C$438*('Assumptions (NG)'!$B$2*'Assumptions (NG)'!$B$17+'Assumptions (NG)'!$B$3*'Assumptions (NG)'!$B$18)/10^9,0)</f>
        <v>0</v>
      </c>
      <c r="R600" s="177">
        <f>IF($C$438&gt;0,'Assumptions (NG)'!AK$13*Model!$C$438*('Assumptions (NG)'!$B$2*'Assumptions (NG)'!$B$17+'Assumptions (NG)'!$B$3*'Assumptions (NG)'!$B$18)/10^9,0)</f>
        <v>0</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0.03697719811</v>
      </c>
      <c r="E601" s="177">
        <f>IF($D$438&gt;0,'Assumptions (NG)'!W$13*Model!$D$438*('Assumptions (NG)'!$B$2*'Assumptions (NG)'!$C$17+'Assumptions (NG)'!$B$3*'Assumptions (NG)'!$C$18)/10^9,0)</f>
        <v>0.07025667641</v>
      </c>
      <c r="F601" s="177">
        <f>IF($D$438&gt;0,'Assumptions (NG)'!X$13*Model!$D$438*('Assumptions (NG)'!$B$2*'Assumptions (NG)'!$C$17+'Assumptions (NG)'!$B$3*'Assumptions (NG)'!$C$18)/10^9,0)</f>
        <v>0.06323100877</v>
      </c>
      <c r="G601" s="177">
        <f>IF($D$438&gt;0,'Assumptions (NG)'!Y$13*Model!$D$438*('Assumptions (NG)'!$B$2*'Assumptions (NG)'!$C$17+'Assumptions (NG)'!$B$3*'Assumptions (NG)'!$C$18)/10^9,0)</f>
        <v>0.05694488509</v>
      </c>
      <c r="H601" s="177">
        <f>IF($D$438&gt;0,'Assumptions (NG)'!Z$13*Model!$D$438*('Assumptions (NG)'!$B$2*'Assumptions (NG)'!$C$17+'Assumptions (NG)'!$B$3*'Assumptions (NG)'!$C$18)/10^9,0)</f>
        <v>0.05125039658</v>
      </c>
      <c r="I601" s="177">
        <f>IF($D$438&gt;0,'Assumptions (NG)'!AA$13*Model!$D$438*('Assumptions (NG)'!$B$2*'Assumptions (NG)'!$C$17+'Assumptions (NG)'!$B$3*'Assumptions (NG)'!$C$18)/10^9,0)</f>
        <v>0.04607358885</v>
      </c>
      <c r="J601" s="177">
        <f>IF($D$438&gt;0,'Assumptions (NG)'!AB$13*Model!$D$438*('Assumptions (NG)'!$B$2*'Assumptions (NG)'!$C$17+'Assumptions (NG)'!$B$3*'Assumptions (NG)'!$C$18)/10^9,0)</f>
        <v>0.04363309377</v>
      </c>
      <c r="K601" s="226" t="s">
        <v>396</v>
      </c>
      <c r="L601" s="177">
        <f>IF($D$438&gt;0,'Assumptions (NG)'!AD$13*Model!$D$438*('Assumptions (NG)'!$B$2*'Assumptions (NG)'!$C$17+'Assumptions (NG)'!$B$3*'Assumptions (NG)'!$C$18)/10^9,0)</f>
        <v>0.04370704817</v>
      </c>
      <c r="M601" s="177">
        <f>IF($D$438&gt;0,'Assumptions (NG)'!AE$13*Model!$D$438*('Assumptions (NG)'!$B$2*'Assumptions (NG)'!$C$17+'Assumptions (NG)'!$B$3*'Assumptions (NG)'!$C$18)/10^9,0)</f>
        <v>0.04363309377</v>
      </c>
      <c r="N601" s="177">
        <f>IF($D$438&gt;0,'Assumptions (NG)'!AF$13*Model!$D$438*('Assumptions (NG)'!$B$2*'Assumptions (NG)'!$C$17+'Assumptions (NG)'!$B$3*'Assumptions (NG)'!$C$18)/10^9,0)</f>
        <v>0.04370704817</v>
      </c>
      <c r="O601" s="177">
        <f>IF($D$438&gt;0,'Assumptions (NG)'!AG$13*Model!$D$438*('Assumptions (NG)'!$B$2*'Assumptions (NG)'!$C$17+'Assumptions (NG)'!$B$3*'Assumptions (NG)'!$C$18)/10^9,0)</f>
        <v>0.04363309377</v>
      </c>
      <c r="P601" s="177">
        <f>IF($D$438&gt;0,'Assumptions (NG)'!AH$13*Model!$D$438*('Assumptions (NG)'!$B$2*'Assumptions (NG)'!$C$17+'Assumptions (NG)'!$B$3*'Assumptions (NG)'!$C$18)/10^9,0)</f>
        <v>0.04370704817</v>
      </c>
      <c r="Q601" s="177">
        <f>IF($D$438&gt;0,'Assumptions (NG)'!AI$13*Model!$D$438*('Assumptions (NG)'!$B$2*'Assumptions (NG)'!$C$17+'Assumptions (NG)'!$B$3*'Assumptions (NG)'!$C$18)/10^9,0)</f>
        <v>0.04363309377</v>
      </c>
      <c r="R601" s="177">
        <f>IF($D$438&gt;0,'Assumptions (NG)'!AJ$13*Model!$D$438*('Assumptions (NG)'!$B$2*'Assumptions (NG)'!$C$17+'Assumptions (NG)'!$B$3*'Assumptions (NG)'!$C$18)/10^9,0)</f>
        <v>0.04370704817</v>
      </c>
      <c r="S601" s="177">
        <f>IF($D$438&gt;0,'Assumptions (NG)'!AK$13*Model!$D$438*('Assumptions (NG)'!$B$2*'Assumptions (NG)'!$C$17+'Assumptions (NG)'!$B$3*'Assumptions (NG)'!$C$18)/10^9,0)</f>
        <v>0.02181654689</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0.1283324037</v>
      </c>
      <c r="F602" s="160">
        <f>IF($E$438&gt;0,'Assumptions (NG)'!W$13*Model!$E$438*(AVERAGE('Assumptions (NG)'!$B$2:$C$2)*'Assumptions (NG)'!$D$17+AVERAGE('Assumptions (NG)'!$B$3:$C$3)*'Assumptions (NG)'!$D$18)/10^9,0)</f>
        <v>0.243831567</v>
      </c>
      <c r="G602" s="160">
        <f>IF($E$438&gt;0,'Assumptions (NG)'!X$13*Model!$E$438*(AVERAGE('Assumptions (NG)'!$B$2:$C$2)*'Assumptions (NG)'!$D$17+AVERAGE('Assumptions (NG)'!$B$3:$C$3)*'Assumptions (NG)'!$D$18)/10^9,0)</f>
        <v>0.2194484103</v>
      </c>
      <c r="H602" s="160">
        <f>IF($E$438&gt;0,'Assumptions (NG)'!Y$13*Model!$E$438*(AVERAGE('Assumptions (NG)'!$B$2:$C$2)*'Assumptions (NG)'!$D$17+AVERAGE('Assumptions (NG)'!$B$3:$C$3)*'Assumptions (NG)'!$D$18)/10^9,0)</f>
        <v>0.1976319017</v>
      </c>
      <c r="I602" s="160">
        <f>IF($E$438&gt;0,'Assumptions (NG)'!Z$13*Model!$E$438*(AVERAGE('Assumptions (NG)'!$B$2:$C$2)*'Assumptions (NG)'!$D$17+AVERAGE('Assumptions (NG)'!$B$3:$C$3)*'Assumptions (NG)'!$D$18)/10^9,0)</f>
        <v>0.1778687115</v>
      </c>
      <c r="J602" s="160">
        <f>IF($E$438&gt;0,'Assumptions (NG)'!AA$13*Model!$E$438*(AVERAGE('Assumptions (NG)'!$B$2:$C$2)*'Assumptions (NG)'!$D$17+AVERAGE('Assumptions (NG)'!$B$3:$C$3)*'Assumptions (NG)'!$D$18)/10^9,0)</f>
        <v>0.159902175</v>
      </c>
      <c r="K602" s="226" t="s">
        <v>397</v>
      </c>
      <c r="L602" s="160">
        <f>IF($E$438&gt;0,'Assumptions (NG)'!AC$13*Model!$E$438*(AVERAGE('Assumptions (NG)'!$B$2:$C$2)*'Assumptions (NG)'!$D$17+AVERAGE('Assumptions (NG)'!$B$3:$C$3)*'Assumptions (NG)'!$D$18)/10^9,0)</f>
        <v>0.1514322364</v>
      </c>
      <c r="M602" s="160">
        <f>IF($E$438&gt;0,'Assumptions (NG)'!AD$13*Model!$E$438*(AVERAGE('Assumptions (NG)'!$B$2:$C$2)*'Assumptions (NG)'!$D$17+AVERAGE('Assumptions (NG)'!$B$3:$C$3)*'Assumptions (NG)'!$D$18)/10^9,0)</f>
        <v>0.1516889012</v>
      </c>
      <c r="N602" s="160">
        <f>IF($E$438&gt;0,'Assumptions (NG)'!AE$13*Model!$E$438*(AVERAGE('Assumptions (NG)'!$B$2:$C$2)*'Assumptions (NG)'!$D$17+AVERAGE('Assumptions (NG)'!$B$3:$C$3)*'Assumptions (NG)'!$D$18)/10^9,0)</f>
        <v>0.1514322364</v>
      </c>
      <c r="O602" s="160">
        <f>IF($E$438&gt;0,'Assumptions (NG)'!AF$13*Model!$E$438*(AVERAGE('Assumptions (NG)'!$B$2:$C$2)*'Assumptions (NG)'!$D$17+AVERAGE('Assumptions (NG)'!$B$3:$C$3)*'Assumptions (NG)'!$D$18)/10^9,0)</f>
        <v>0.1516889012</v>
      </c>
      <c r="P602" s="160">
        <f>IF($E$438&gt;0,'Assumptions (NG)'!AG$13*Model!$E$438*(AVERAGE('Assumptions (NG)'!$B$2:$C$2)*'Assumptions (NG)'!$D$17+AVERAGE('Assumptions (NG)'!$B$3:$C$3)*'Assumptions (NG)'!$D$18)/10^9,0)</f>
        <v>0.1514322364</v>
      </c>
      <c r="Q602" s="160">
        <f>IF($E$438&gt;0,'Assumptions (NG)'!AH$13*Model!$E$438*(AVERAGE('Assumptions (NG)'!$B$2:$C$2)*'Assumptions (NG)'!$D$17+AVERAGE('Assumptions (NG)'!$B$3:$C$3)*'Assumptions (NG)'!$D$18)/10^9,0)</f>
        <v>0.1516889012</v>
      </c>
      <c r="R602" s="160">
        <f>IF($E$438&gt;0,'Assumptions (NG)'!AI$13*Model!$E$438*(AVERAGE('Assumptions (NG)'!$B$2:$C$2)*'Assumptions (NG)'!$D$17+AVERAGE('Assumptions (NG)'!$B$3:$C$3)*'Assumptions (NG)'!$D$18)/10^9,0)</f>
        <v>0.1514322364</v>
      </c>
      <c r="S602" s="160">
        <f>IF($E$438&gt;0,'Assumptions (NG)'!AJ$13*Model!$E$438*(AVERAGE('Assumptions (NG)'!$B$2:$C$2)*'Assumptions (NG)'!$D$17+AVERAGE('Assumptions (NG)'!$B$3:$C$3)*'Assumptions (NG)'!$D$18)/10^9,0)</f>
        <v>0.1516889012</v>
      </c>
      <c r="T602" s="160">
        <f>IF($E$438&gt;0,'Assumptions (NG)'!AK$13*Model!$E$438*(AVERAGE('Assumptions (NG)'!$B$2:$C$2)*'Assumptions (NG)'!$D$17+AVERAGE('Assumptions (NG)'!$B$3:$C$3)*'Assumptions (NG)'!$D$18)/10^9,0)</f>
        <v>0.07571611818</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0.1802112972</v>
      </c>
      <c r="G603" s="160">
        <f>IF($F$438&gt;0,'Assumptions (NG)'!W$13*Model!$F$438*('Assumptions (NG)'!$E$17*AVERAGE('Assumptions (NG)'!$B$2:$D$2)+'Assumptions (NG)'!$E$18*AVERAGE('Assumptions (NG)'!$B$3:$D$3))/10^9,0)</f>
        <v>0.3424014647</v>
      </c>
      <c r="H603" s="160">
        <f>IF($F$438&gt;0,'Assumptions (NG)'!X$13*Model!$F$438*('Assumptions (NG)'!$E$17*AVERAGE('Assumptions (NG)'!$B$2:$D$2)+'Assumptions (NG)'!$E$18*AVERAGE('Assumptions (NG)'!$B$3:$D$3))/10^9,0)</f>
        <v>0.3081613182</v>
      </c>
      <c r="I603" s="160">
        <f>IF($F$438&gt;0,'Assumptions (NG)'!Y$13*Model!$F$438*('Assumptions (NG)'!$E$17*AVERAGE('Assumptions (NG)'!$B$2:$D$2)+'Assumptions (NG)'!$E$18*AVERAGE('Assumptions (NG)'!$B$3:$D$3))/10^9,0)</f>
        <v>0.2775253977</v>
      </c>
      <c r="J603" s="160">
        <f>IF($F$438&gt;0,'Assumptions (NG)'!Z$13*Model!$F$438*('Assumptions (NG)'!$E$17*AVERAGE('Assumptions (NG)'!$B$2:$D$2)+'Assumptions (NG)'!$E$18*AVERAGE('Assumptions (NG)'!$B$3:$D$3))/10^9,0)</f>
        <v>0.2497728579</v>
      </c>
      <c r="K603" s="226" t="s">
        <v>398</v>
      </c>
      <c r="L603" s="160">
        <f>IF($F$438&gt;0,'Assumptions (NG)'!AB$13*Model!$F$438*('Assumptions (NG)'!$E$17*AVERAGE('Assumptions (NG)'!$B$2:$D$2)+'Assumptions (NG)'!$E$18*AVERAGE('Assumptions (NG)'!$B$3:$D$3))/10^9,0)</f>
        <v>0.2126493307</v>
      </c>
      <c r="M603" s="160">
        <f>IF($F$438&gt;0,'Assumptions (NG)'!AC$13*Model!$F$438*('Assumptions (NG)'!$E$17*AVERAGE('Assumptions (NG)'!$B$2:$D$2)+'Assumptions (NG)'!$E$18*AVERAGE('Assumptions (NG)'!$B$3:$D$3))/10^9,0)</f>
        <v>0.2126493307</v>
      </c>
      <c r="N603" s="160">
        <f>IF($F$438&gt;0,'Assumptions (NG)'!AD$13*Model!$F$438*('Assumptions (NG)'!$E$17*AVERAGE('Assumptions (NG)'!$B$2:$D$2)+'Assumptions (NG)'!$E$18*AVERAGE('Assumptions (NG)'!$B$3:$D$3))/10^9,0)</f>
        <v>0.2130097533</v>
      </c>
      <c r="O603" s="160">
        <f>IF($F$438&gt;0,'Assumptions (NG)'!AE$13*Model!$F$438*('Assumptions (NG)'!$E$17*AVERAGE('Assumptions (NG)'!$B$2:$D$2)+'Assumptions (NG)'!$E$18*AVERAGE('Assumptions (NG)'!$B$3:$D$3))/10^9,0)</f>
        <v>0.2126493307</v>
      </c>
      <c r="P603" s="160">
        <f>IF($F$438&gt;0,'Assumptions (NG)'!AF$13*Model!$F$438*('Assumptions (NG)'!$E$17*AVERAGE('Assumptions (NG)'!$B$2:$D$2)+'Assumptions (NG)'!$E$18*AVERAGE('Assumptions (NG)'!$B$3:$D$3))/10^9,0)</f>
        <v>0.2130097533</v>
      </c>
      <c r="Q603" s="160">
        <f>IF($F$438&gt;0,'Assumptions (NG)'!AG$13*Model!$F$438*('Assumptions (NG)'!$E$17*AVERAGE('Assumptions (NG)'!$B$2:$D$2)+'Assumptions (NG)'!$E$18*AVERAGE('Assumptions (NG)'!$B$3:$D$3))/10^9,0)</f>
        <v>0.2126493307</v>
      </c>
      <c r="R603" s="160">
        <f>IF($F$438&gt;0,'Assumptions (NG)'!AH$13*Model!$F$438*('Assumptions (NG)'!$E$17*AVERAGE('Assumptions (NG)'!$B$2:$D$2)+'Assumptions (NG)'!$E$18*AVERAGE('Assumptions (NG)'!$B$3:$D$3))/10^9,0)</f>
        <v>0.2130097533</v>
      </c>
      <c r="S603" s="160">
        <f>IF($F$438&gt;0,'Assumptions (NG)'!AI$13*Model!$F$438*('Assumptions (NG)'!$E$17*AVERAGE('Assumptions (NG)'!$B$2:$D$2)+'Assumptions (NG)'!$E$18*AVERAGE('Assumptions (NG)'!$B$3:$D$3))/10^9,0)</f>
        <v>0.2126493307</v>
      </c>
      <c r="T603" s="160">
        <f>IF($F$438&gt;0,'Assumptions (NG)'!AJ$13*Model!$F$438*('Assumptions (NG)'!$E$17*AVERAGE('Assumptions (NG)'!$B$2:$D$2)+'Assumptions (NG)'!$E$18*AVERAGE('Assumptions (NG)'!$B$3:$D$3))/10^9,0)</f>
        <v>0.2130097533</v>
      </c>
      <c r="U603" s="160">
        <f>IF($F$438&gt;0,'Assumptions (NG)'!AK$13*Model!$F$438*('Assumptions (NG)'!$E$17*AVERAGE('Assumptions (NG)'!$B$2:$D$2)+'Assumptions (NG)'!$E$18*AVERAGE('Assumptions (NG)'!$B$3:$D$3))/10^9,0)</f>
        <v>0.1063246654</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0.1193647278</v>
      </c>
      <c r="H604" s="160">
        <f>IF($G$438&gt;0,'Assumptions (NG)'!W$13*Model!$G$438*('Assumptions (NG)'!$F$17*AVERAGE('Assumptions (NG)'!$C$2:$E$2)+'Assumptions (NG)'!$F$18*AVERAGE('Assumptions (NG)'!$C$3:$E$3))/10^9,0)</f>
        <v>0.2267929829</v>
      </c>
      <c r="I604" s="160">
        <f>IF($G$438&gt;0,'Assumptions (NG)'!X$13*Model!$G$438*('Assumptions (NG)'!$F$17*AVERAGE('Assumptions (NG)'!$C$2:$E$2)+'Assumptions (NG)'!$F$18*AVERAGE('Assumptions (NG)'!$C$3:$E$3))/10^9,0)</f>
        <v>0.2041136846</v>
      </c>
      <c r="J604" s="160">
        <f>IF($G$438&gt;0,'Assumptions (NG)'!Y$13*Model!$G$438*('Assumptions (NG)'!$F$17*AVERAGE('Assumptions (NG)'!$C$2:$E$2)+'Assumptions (NG)'!$F$18*AVERAGE('Assumptions (NG)'!$C$3:$E$3))/10^9,0)</f>
        <v>0.1838216808</v>
      </c>
      <c r="K604" s="160">
        <f>IF($G$438&gt;0,'Assumptions (NG)'!Z$13*Model!$G$438*('Assumptions (NG)'!$F$17*AVERAGE('Assumptions (NG)'!$C$2:$E$2)+'Assumptions (NG)'!$F$18*AVERAGE('Assumptions (NG)'!$C$3:$E$3))/10^9,0)</f>
        <v>0.1654395128</v>
      </c>
      <c r="L604" s="160">
        <f>IF($G$438&gt;0,'Assumptions (NG)'!AA$13*Model!$G$438*('Assumptions (NG)'!$F$17*AVERAGE('Assumptions (NG)'!$C$2:$E$2)+'Assumptions (NG)'!$F$18*AVERAGE('Assumptions (NG)'!$C$3:$E$3))/10^9,0)</f>
        <v>0.1487284509</v>
      </c>
      <c r="M604" s="160">
        <f>IF($G$438&gt;0,'Assumptions (NG)'!AB$13*Model!$G$438*('Assumptions (NG)'!$F$17*AVERAGE('Assumptions (NG)'!$C$2:$E$2)+'Assumptions (NG)'!$F$18*AVERAGE('Assumptions (NG)'!$C$3:$E$3))/10^9,0)</f>
        <v>0.1408503788</v>
      </c>
      <c r="N604" s="160">
        <f>IF($G$438&gt;0,'Assumptions (NG)'!AC$13*Model!$G$438*('Assumptions (NG)'!$F$17*AVERAGE('Assumptions (NG)'!$C$2:$E$2)+'Assumptions (NG)'!$F$18*AVERAGE('Assumptions (NG)'!$C$3:$E$3))/10^9,0)</f>
        <v>0.1408503788</v>
      </c>
      <c r="O604" s="160">
        <f>IF($G$438&gt;0,'Assumptions (NG)'!AD$13*Model!$G$438*('Assumptions (NG)'!$F$17*AVERAGE('Assumptions (NG)'!$C$2:$E$2)+'Assumptions (NG)'!$F$18*AVERAGE('Assumptions (NG)'!$C$3:$E$3))/10^9,0)</f>
        <v>0.1410891083</v>
      </c>
      <c r="P604" s="160">
        <f>IF($G$438&gt;0,'Assumptions (NG)'!AE$13*Model!$G$438*('Assumptions (NG)'!$F$17*AVERAGE('Assumptions (NG)'!$C$2:$E$2)+'Assumptions (NG)'!$F$18*AVERAGE('Assumptions (NG)'!$C$3:$E$3))/10^9,0)</f>
        <v>0.1408503788</v>
      </c>
      <c r="Q604" s="160">
        <f>IF($G$438&gt;0,'Assumptions (NG)'!AF$13*Model!$G$438*('Assumptions (NG)'!$F$17*AVERAGE('Assumptions (NG)'!$C$2:$E$2)+'Assumptions (NG)'!$F$18*AVERAGE('Assumptions (NG)'!$C$3:$E$3))/10^9,0)</f>
        <v>0.1410891083</v>
      </c>
      <c r="R604" s="160">
        <f>IF($G$438&gt;0,'Assumptions (NG)'!AG$13*Model!$G$438*('Assumptions (NG)'!$F$17*AVERAGE('Assumptions (NG)'!$C$2:$E$2)+'Assumptions (NG)'!$F$18*AVERAGE('Assumptions (NG)'!$C$3:$E$3))/10^9,0)</f>
        <v>0.1408503788</v>
      </c>
      <c r="S604" s="160">
        <f>IF($G$438&gt;0,'Assumptions (NG)'!AH$13*Model!$G$438*('Assumptions (NG)'!$F$17*AVERAGE('Assumptions (NG)'!$C$2:$E$2)+'Assumptions (NG)'!$F$18*AVERAGE('Assumptions (NG)'!$C$3:$E$3))/10^9,0)</f>
        <v>0.1410891083</v>
      </c>
      <c r="T604" s="160">
        <f>IF($G$438&gt;0,'Assumptions (NG)'!AI$13*Model!$G$438*('Assumptions (NG)'!$F$17*AVERAGE('Assumptions (NG)'!$C$2:$E$2)+'Assumptions (NG)'!$F$18*AVERAGE('Assumptions (NG)'!$C$3:$E$3))/10^9,0)</f>
        <v>0.1408503788</v>
      </c>
      <c r="U604" s="160">
        <f>IF($G$438&gt;0,'Assumptions (NG)'!AJ$13*Model!$G$438*('Assumptions (NG)'!$F$17*AVERAGE('Assumptions (NG)'!$C$2:$E$2)+'Assumptions (NG)'!$F$18*AVERAGE('Assumptions (NG)'!$C$3:$E$3))/10^9,0)</f>
        <v>0.1410891083</v>
      </c>
      <c r="V604" s="160">
        <f>IF($G$438&gt;0,'Assumptions (NG)'!AK$13*Model!$G$438*('Assumptions (NG)'!$F$17*AVERAGE('Assumptions (NG)'!$C$2:$E$2)+'Assumptions (NG)'!$F$18*AVERAGE('Assumptions (NG)'!$C$3:$E$3))/10^9,0)</f>
        <v>0.07042518941</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v>
      </c>
      <c r="I605" s="160">
        <f>IF($H$438&gt;0,'Assumptions (NG)'!W$13*Model!$H$438*('Assumptions (NG)'!$G$17*AVERAGE('Assumptions (NG)'!$D$2:$F$2)+'Assumptions (NG)'!$G$18*AVERAGE('Assumptions (NG)'!$D$3:$F$3))/10^9,0)</f>
        <v>0</v>
      </c>
      <c r="J605" s="160">
        <f>IF($H$438&gt;0,'Assumptions (NG)'!X$13*Model!$H$438*('Assumptions (NG)'!$G$17*AVERAGE('Assumptions (NG)'!$D$2:$F$2)+'Assumptions (NG)'!$G$18*AVERAGE('Assumptions (NG)'!$D$3:$F$3))/10^9,0)</f>
        <v>0</v>
      </c>
      <c r="K605" s="160">
        <f>IF($H$438&gt;0,'Assumptions (NG)'!Y$13*Model!$H$438*('Assumptions (NG)'!$G$17*AVERAGE('Assumptions (NG)'!$D$2:$F$2)+'Assumptions (NG)'!$G$18*AVERAGE('Assumptions (NG)'!$D$3:$F$3))/10^9,0)</f>
        <v>0</v>
      </c>
      <c r="L605" s="160">
        <f>IF($H$438&gt;0,'Assumptions (NG)'!Z$13*Model!$H$438*('Assumptions (NG)'!$G$17*AVERAGE('Assumptions (NG)'!$D$2:$F$2)+'Assumptions (NG)'!$G$18*AVERAGE('Assumptions (NG)'!$D$3:$F$3))/10^9,0)</f>
        <v>0</v>
      </c>
      <c r="M605" s="160">
        <f>IF($H$438&gt;0,'Assumptions (NG)'!AA$13*Model!$H$438*('Assumptions (NG)'!$G$17*AVERAGE('Assumptions (NG)'!$D$2:$F$2)+'Assumptions (NG)'!$G$18*AVERAGE('Assumptions (NG)'!$D$3:$F$3))/10^9,0)</f>
        <v>0</v>
      </c>
      <c r="N605" s="160">
        <f>IF($H$438&gt;0,'Assumptions (NG)'!AB$13*Model!$H$438*('Assumptions (NG)'!$G$17*AVERAGE('Assumptions (NG)'!$D$2:$F$2)+'Assumptions (NG)'!$G$18*AVERAGE('Assumptions (NG)'!$D$3:$F$3))/10^9,0)</f>
        <v>0</v>
      </c>
      <c r="O605" s="160">
        <f>IF($H$438&gt;0,'Assumptions (NG)'!AC$13*Model!$H$438*('Assumptions (NG)'!$G$17*AVERAGE('Assumptions (NG)'!$D$2:$F$2)+'Assumptions (NG)'!$G$18*AVERAGE('Assumptions (NG)'!$D$3:$F$3))/10^9,0)</f>
        <v>0</v>
      </c>
      <c r="P605" s="160">
        <f>IF($H$438&gt;0,'Assumptions (NG)'!AD$13*Model!$H$438*('Assumptions (NG)'!$G$17*AVERAGE('Assumptions (NG)'!$D$2:$F$2)+'Assumptions (NG)'!$G$18*AVERAGE('Assumptions (NG)'!$D$3:$F$3))/10^9,0)</f>
        <v>0</v>
      </c>
      <c r="Q605" s="160">
        <f>IF($H$438&gt;0,'Assumptions (NG)'!AE$13*Model!$H$438*('Assumptions (NG)'!$G$17*AVERAGE('Assumptions (NG)'!$D$2:$F$2)+'Assumptions (NG)'!$G$18*AVERAGE('Assumptions (NG)'!$D$3:$F$3))/10^9,0)</f>
        <v>0</v>
      </c>
      <c r="R605" s="160">
        <f>IF($H$438&gt;0,'Assumptions (NG)'!AF$13*Model!$H$438*('Assumptions (NG)'!$G$17*AVERAGE('Assumptions (NG)'!$D$2:$F$2)+'Assumptions (NG)'!$G$18*AVERAGE('Assumptions (NG)'!$D$3:$F$3))/10^9,0)</f>
        <v>0</v>
      </c>
      <c r="S605" s="160">
        <f>IF($H$438&gt;0,'Assumptions (NG)'!AG$13*Model!$H$438*('Assumptions (NG)'!$G$17*AVERAGE('Assumptions (NG)'!$D$2:$F$2)+'Assumptions (NG)'!$G$18*AVERAGE('Assumptions (NG)'!$D$3:$F$3))/10^9,0)</f>
        <v>0</v>
      </c>
      <c r="T605" s="160">
        <f>IF($H$438&gt;0,'Assumptions (NG)'!AH$13*Model!$H$438*('Assumptions (NG)'!$G$17*AVERAGE('Assumptions (NG)'!$D$2:$F$2)+'Assumptions (NG)'!$G$18*AVERAGE('Assumptions (NG)'!$D$3:$F$3))/10^9,0)</f>
        <v>0</v>
      </c>
      <c r="U605" s="160">
        <f>IF($H$438&gt;0,'Assumptions (NG)'!AI$13*Model!$H$438*('Assumptions (NG)'!$G$17*AVERAGE('Assumptions (NG)'!$D$2:$F$2)+'Assumptions (NG)'!$G$18*AVERAGE('Assumptions (NG)'!$D$3:$F$3))/10^9,0)</f>
        <v>0</v>
      </c>
      <c r="V605" s="160">
        <f>IF($H$438&gt;0,'Assumptions (NG)'!AJ$13*Model!$H$438*('Assumptions (NG)'!$G$17*AVERAGE('Assumptions (NG)'!$D$2:$F$2)+'Assumptions (NG)'!$G$18*AVERAGE('Assumptions (NG)'!$D$3:$F$3))/10^9,0)</f>
        <v>0</v>
      </c>
      <c r="W605" s="160">
        <f>IF($H$438&gt;0,'Assumptions (NG)'!AK$13*Model!$H$438*('Assumptions (NG)'!$G$17*AVERAGE('Assumptions (NG)'!$D$2:$F$2)+'Assumptions (NG)'!$G$18*AVERAGE('Assumptions (NG)'!$D$3:$F$3))/10^9,0)</f>
        <v>0</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0.04306010232</v>
      </c>
      <c r="J606" s="160">
        <f>IF($I$438&gt;0,'Assumptions (NG)'!W$13*Model!$I$438*('Assumptions (NG)'!$H$17*AVERAGE('Assumptions (NG)'!$E$2:$G$2)+'Assumptions (NG)'!$H$18*AVERAGE('Assumptions (NG)'!$E$3:$G$3))/10^9,0)</f>
        <v>0.08181419441</v>
      </c>
      <c r="K606" s="160">
        <f>IF($I$438&gt;0,'Assumptions (NG)'!X$13*Model!$I$438*('Assumptions (NG)'!$H$17*AVERAGE('Assumptions (NG)'!$E$2:$G$2)+'Assumptions (NG)'!$H$18*AVERAGE('Assumptions (NG)'!$E$3:$G$3))/10^9,0)</f>
        <v>0.07363277497</v>
      </c>
      <c r="L606" s="160">
        <f>IF($I$438&gt;0,'Assumptions (NG)'!Y$13*Model!$I$438*('Assumptions (NG)'!$H$17*AVERAGE('Assumptions (NG)'!$E$2:$G$2)+'Assumptions (NG)'!$H$18*AVERAGE('Assumptions (NG)'!$E$3:$G$3))/10^9,0)</f>
        <v>0.06631255757</v>
      </c>
      <c r="M606" s="160">
        <f>IF($I$438&gt;0,'Assumptions (NG)'!Z$13*Model!$I$438*('Assumptions (NG)'!$H$17*AVERAGE('Assumptions (NG)'!$E$2:$G$2)+'Assumptions (NG)'!$H$18*AVERAGE('Assumptions (NG)'!$E$3:$G$3))/10^9,0)</f>
        <v>0.05968130182</v>
      </c>
      <c r="N606" s="160">
        <f>IF($I$438&gt;0,'Assumptions (NG)'!AA$13*Model!$I$438*('Assumptions (NG)'!$H$17*AVERAGE('Assumptions (NG)'!$E$2:$G$2)+'Assumptions (NG)'!$H$18*AVERAGE('Assumptions (NG)'!$E$3:$G$3))/10^9,0)</f>
        <v>0.05365288749</v>
      </c>
      <c r="O606" s="160">
        <f>IF($I$438&gt;0,'Assumptions (NG)'!AB$13*Model!$I$438*('Assumptions (NG)'!$H$17*AVERAGE('Assumptions (NG)'!$E$2:$G$2)+'Assumptions (NG)'!$H$18*AVERAGE('Assumptions (NG)'!$E$3:$G$3))/10^9,0)</f>
        <v>0.05081092074</v>
      </c>
      <c r="P606" s="160">
        <f>IF($I$438&gt;0,'Assumptions (NG)'!AC$13*Model!$I$438*('Assumptions (NG)'!$H$17*AVERAGE('Assumptions (NG)'!$E$2:$G$2)+'Assumptions (NG)'!$H$18*AVERAGE('Assumptions (NG)'!$E$3:$G$3))/10^9,0)</f>
        <v>0.05081092074</v>
      </c>
      <c r="Q606" s="160">
        <f>IF($I$438&gt;0,'Assumptions (NG)'!AD$13*Model!$I$438*('Assumptions (NG)'!$H$17*AVERAGE('Assumptions (NG)'!$E$2:$G$2)+'Assumptions (NG)'!$H$18*AVERAGE('Assumptions (NG)'!$E$3:$G$3))/10^9,0)</f>
        <v>0.05089704094</v>
      </c>
      <c r="R606" s="160">
        <f>IF($I$438&gt;0,'Assumptions (NG)'!AE$13*Model!$I$438*('Assumptions (NG)'!$H$17*AVERAGE('Assumptions (NG)'!$E$2:$G$2)+'Assumptions (NG)'!$H$18*AVERAGE('Assumptions (NG)'!$E$3:$G$3))/10^9,0)</f>
        <v>0.05081092074</v>
      </c>
      <c r="S606" s="160">
        <f>IF($I$438&gt;0,'Assumptions (NG)'!AF$13*Model!$I$438*('Assumptions (NG)'!$H$17*AVERAGE('Assumptions (NG)'!$E$2:$G$2)+'Assumptions (NG)'!$H$18*AVERAGE('Assumptions (NG)'!$E$3:$G$3))/10^9,0)</f>
        <v>0.05089704094</v>
      </c>
      <c r="T606" s="160">
        <f>IF($I$438&gt;0,'Assumptions (NG)'!AG$13*Model!$I$438*('Assumptions (NG)'!$H$17*AVERAGE('Assumptions (NG)'!$E$2:$G$2)+'Assumptions (NG)'!$H$18*AVERAGE('Assumptions (NG)'!$E$3:$G$3))/10^9,0)</f>
        <v>0.05081092074</v>
      </c>
      <c r="U606" s="160">
        <f>IF($I$438&gt;0,'Assumptions (NG)'!AH$13*Model!$I$438*('Assumptions (NG)'!$H$17*AVERAGE('Assumptions (NG)'!$E$2:$G$2)+'Assumptions (NG)'!$H$18*AVERAGE('Assumptions (NG)'!$E$3:$G$3))/10^9,0)</f>
        <v>0.05089704094</v>
      </c>
      <c r="V606" s="160">
        <f>IF($I$438&gt;0,'Assumptions (NG)'!AI$13*Model!$I$438*('Assumptions (NG)'!$H$17*AVERAGE('Assumptions (NG)'!$E$2:$G$2)+'Assumptions (NG)'!$H$18*AVERAGE('Assumptions (NG)'!$E$3:$G$3))/10^9,0)</f>
        <v>0.05081092074</v>
      </c>
      <c r="W606" s="160">
        <f>IF($I$438&gt;0,'Assumptions (NG)'!AJ$13*Model!$I$438*('Assumptions (NG)'!$H$17*AVERAGE('Assumptions (NG)'!$E$2:$G$2)+'Assumptions (NG)'!$H$18*AVERAGE('Assumptions (NG)'!$E$3:$G$3))/10^9,0)</f>
        <v>0.05089704094</v>
      </c>
      <c r="X606" s="160">
        <f>IF($I$438&gt;0,'Assumptions (NG)'!AK$13*Model!$I$438*('Assumptions (NG)'!$H$17*AVERAGE('Assumptions (NG)'!$E$2:$G$2)+'Assumptions (NG)'!$H$18*AVERAGE('Assumptions (NG)'!$E$3:$G$3))/10^9,0)</f>
        <v>0.02540546037</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v>
      </c>
      <c r="K607" s="160">
        <f>IF($J$438&gt;0,'Assumptions (NG)'!W$13*Model!$J$438*('Assumptions (NG)'!$I$17*AVERAGE('Assumptions (NG)'!$F$2:$H$2)+'Assumptions (NG)'!$I$18*AVERAGE('Assumptions (NG)'!$F$3:$H$3))/10^9,0)</f>
        <v>0</v>
      </c>
      <c r="L607" s="160">
        <f>IF($J$438&gt;0,'Assumptions (NG)'!X$13*Model!$J$438*('Assumptions (NG)'!$I$17*AVERAGE('Assumptions (NG)'!$F$2:$H$2)+'Assumptions (NG)'!$I$18*AVERAGE('Assumptions (NG)'!$F$3:$H$3))/10^9,0)</f>
        <v>0</v>
      </c>
      <c r="M607" s="160">
        <f>IF($J$438&gt;0,'Assumptions (NG)'!Y$13*Model!$J$438*('Assumptions (NG)'!$I$17*AVERAGE('Assumptions (NG)'!$F$2:$H$2)+'Assumptions (NG)'!$I$18*AVERAGE('Assumptions (NG)'!$F$3:$H$3))/10^9,0)</f>
        <v>0</v>
      </c>
      <c r="N607" s="160">
        <f>IF($J$438&gt;0,'Assumptions (NG)'!Z$13*Model!$J$438*('Assumptions (NG)'!$I$17*AVERAGE('Assumptions (NG)'!$F$2:$H$2)+'Assumptions (NG)'!$I$18*AVERAGE('Assumptions (NG)'!$F$3:$H$3))/10^9,0)</f>
        <v>0</v>
      </c>
      <c r="O607" s="160">
        <f>IF($J$438&gt;0,'Assumptions (NG)'!AA$13*Model!$J$438*('Assumptions (NG)'!$I$17*AVERAGE('Assumptions (NG)'!$F$2:$H$2)+'Assumptions (NG)'!$I$18*AVERAGE('Assumptions (NG)'!$F$3:$H$3))/10^9,0)</f>
        <v>0</v>
      </c>
      <c r="P607" s="160">
        <f>IF($J$438&gt;0,'Assumptions (NG)'!AB$13*Model!$J$438*('Assumptions (NG)'!$I$17*AVERAGE('Assumptions (NG)'!$F$2:$H$2)+'Assumptions (NG)'!$I$18*AVERAGE('Assumptions (NG)'!$F$3:$H$3))/10^9,0)</f>
        <v>0</v>
      </c>
      <c r="Q607" s="160">
        <f>IF($J$438&gt;0,'Assumptions (NG)'!AC$13*Model!$J$438*('Assumptions (NG)'!$I$17*AVERAGE('Assumptions (NG)'!$F$2:$H$2)+'Assumptions (NG)'!$I$18*AVERAGE('Assumptions (NG)'!$F$3:$H$3))/10^9,0)</f>
        <v>0</v>
      </c>
      <c r="R607" s="160">
        <f>IF($J$438&gt;0,'Assumptions (NG)'!AD$13*Model!$J$438*('Assumptions (NG)'!$I$17*AVERAGE('Assumptions (NG)'!$F$2:$H$2)+'Assumptions (NG)'!$I$18*AVERAGE('Assumptions (NG)'!$F$3:$H$3))/10^9,0)</f>
        <v>0</v>
      </c>
      <c r="S607" s="160">
        <f>IF($J$438&gt;0,'Assumptions (NG)'!AE$13*Model!$J$438*('Assumptions (NG)'!$I$17*AVERAGE('Assumptions (NG)'!$F$2:$H$2)+'Assumptions (NG)'!$I$18*AVERAGE('Assumptions (NG)'!$F$3:$H$3))/10^9,0)</f>
        <v>0</v>
      </c>
      <c r="T607" s="160">
        <f>IF($J$438&gt;0,'Assumptions (NG)'!AF$13*Model!$J$438*('Assumptions (NG)'!$I$17*AVERAGE('Assumptions (NG)'!$F$2:$H$2)+'Assumptions (NG)'!$I$18*AVERAGE('Assumptions (NG)'!$F$3:$H$3))/10^9,0)</f>
        <v>0</v>
      </c>
      <c r="U607" s="160">
        <f>IF($J$438&gt;0,'Assumptions (NG)'!AG$13*Model!$J$438*('Assumptions (NG)'!$I$17*AVERAGE('Assumptions (NG)'!$F$2:$H$2)+'Assumptions (NG)'!$I$18*AVERAGE('Assumptions (NG)'!$F$3:$H$3))/10^9,0)</f>
        <v>0</v>
      </c>
      <c r="V607" s="160">
        <f>IF($J$438&gt;0,'Assumptions (NG)'!AH$13*Model!$J$438*('Assumptions (NG)'!$I$17*AVERAGE('Assumptions (NG)'!$F$2:$H$2)+'Assumptions (NG)'!$I$18*AVERAGE('Assumptions (NG)'!$F$3:$H$3))/10^9,0)</f>
        <v>0</v>
      </c>
      <c r="W607" s="160">
        <f>IF($J$438&gt;0,'Assumptions (NG)'!AI$13*Model!$J$438*('Assumptions (NG)'!$I$17*AVERAGE('Assumptions (NG)'!$F$2:$H$2)+'Assumptions (NG)'!$I$18*AVERAGE('Assumptions (NG)'!$F$3:$H$3))/10^9,0)</f>
        <v>0</v>
      </c>
      <c r="X607" s="160">
        <f>IF($J$438&gt;0,'Assumptions (NG)'!AJ$13*Model!$J$438*('Assumptions (NG)'!$I$17*AVERAGE('Assumptions (NG)'!$F$2:$H$2)+'Assumptions (NG)'!$I$18*AVERAGE('Assumptions (NG)'!$F$3:$H$3))/10^9,0)</f>
        <v>0</v>
      </c>
      <c r="Y607" s="160">
        <f>IF($J$438&gt;0,'Assumptions (NG)'!AK$13*Model!$J$438*('Assumptions (NG)'!$I$17*AVERAGE('Assumptions (NG)'!$F$2:$H$2)+'Assumptions (NG)'!$I$18*AVERAGE('Assumptions (NG)'!$F$3:$H$3))/10^9,0)</f>
        <v>0</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v>
      </c>
      <c r="L608" s="160">
        <f>IF($K$438&gt;0,'Assumptions (NG)'!W$13*Model!$K$438*('Assumptions (NG)'!$J$17*AVERAGE('Assumptions (NG)'!$G$2:$I$2)+'Assumptions (NG)'!$J$18*AVERAGE('Assumptions (NG)'!$G$3:$I$3))/10^9,0)</f>
        <v>0</v>
      </c>
      <c r="M608" s="160">
        <f>IF($K$438&gt;0,'Assumptions (NG)'!X$13*Model!$K$438*('Assumptions (NG)'!$J$17*AVERAGE('Assumptions (NG)'!$G$2:$I$2)+'Assumptions (NG)'!$J$18*AVERAGE('Assumptions (NG)'!$G$3:$I$3))/10^9,0)</f>
        <v>0</v>
      </c>
      <c r="N608" s="160">
        <f>IF($K$438&gt;0,'Assumptions (NG)'!Y$13*Model!$K$438*('Assumptions (NG)'!$J$17*AVERAGE('Assumptions (NG)'!$G$2:$I$2)+'Assumptions (NG)'!$J$18*AVERAGE('Assumptions (NG)'!$G$3:$I$3))/10^9,0)</f>
        <v>0</v>
      </c>
      <c r="O608" s="160">
        <f>IF($K$438&gt;0,'Assumptions (NG)'!Z$13*Model!$K$438*('Assumptions (NG)'!$J$17*AVERAGE('Assumptions (NG)'!$G$2:$I$2)+'Assumptions (NG)'!$J$18*AVERAGE('Assumptions (NG)'!$G$3:$I$3))/10^9,0)</f>
        <v>0</v>
      </c>
      <c r="P608" s="160">
        <f>IF($K$438&gt;0,'Assumptions (NG)'!AA$13*Model!$K$438*('Assumptions (NG)'!$J$17*AVERAGE('Assumptions (NG)'!$G$2:$I$2)+'Assumptions (NG)'!$J$18*AVERAGE('Assumptions (NG)'!$G$3:$I$3))/10^9,0)</f>
        <v>0</v>
      </c>
      <c r="Q608" s="160">
        <f>IF($K$438&gt;0,'Assumptions (NG)'!AB$13*Model!$K$438*('Assumptions (NG)'!$J$17*AVERAGE('Assumptions (NG)'!$G$2:$I$2)+'Assumptions (NG)'!$J$18*AVERAGE('Assumptions (NG)'!$G$3:$I$3))/10^9,0)</f>
        <v>0</v>
      </c>
      <c r="R608" s="160">
        <f>IF($K$438&gt;0,'Assumptions (NG)'!AC$13*Model!$K$438*('Assumptions (NG)'!$J$17*AVERAGE('Assumptions (NG)'!$G$2:$I$2)+'Assumptions (NG)'!$J$18*AVERAGE('Assumptions (NG)'!$G$3:$I$3))/10^9,0)</f>
        <v>0</v>
      </c>
      <c r="S608" s="160">
        <f>IF($K$438&gt;0,'Assumptions (NG)'!AD$13*Model!$K$438*('Assumptions (NG)'!$J$17*AVERAGE('Assumptions (NG)'!$G$2:$I$2)+'Assumptions (NG)'!$J$18*AVERAGE('Assumptions (NG)'!$G$3:$I$3))/10^9,0)</f>
        <v>0</v>
      </c>
      <c r="T608" s="160">
        <f>IF($K$438&gt;0,'Assumptions (NG)'!AE$13*Model!$K$438*('Assumptions (NG)'!$J$17*AVERAGE('Assumptions (NG)'!$G$2:$I$2)+'Assumptions (NG)'!$J$18*AVERAGE('Assumptions (NG)'!$G$3:$I$3))/10^9,0)</f>
        <v>0</v>
      </c>
      <c r="U608" s="160">
        <f>IF($K$438&gt;0,'Assumptions (NG)'!AF$13*Model!$K$438*('Assumptions (NG)'!$J$17*AVERAGE('Assumptions (NG)'!$G$2:$I$2)+'Assumptions (NG)'!$J$18*AVERAGE('Assumptions (NG)'!$G$3:$I$3))/10^9,0)</f>
        <v>0</v>
      </c>
      <c r="V608" s="160">
        <f>IF($K$438&gt;0,'Assumptions (NG)'!AG$13*Model!$K$438*('Assumptions (NG)'!$J$17*AVERAGE('Assumptions (NG)'!$G$2:$I$2)+'Assumptions (NG)'!$J$18*AVERAGE('Assumptions (NG)'!$G$3:$I$3))/10^9,0)</f>
        <v>0</v>
      </c>
      <c r="W608" s="160">
        <f>IF($K$438&gt;0,'Assumptions (NG)'!AH$13*Model!$K$438*('Assumptions (NG)'!$J$17*AVERAGE('Assumptions (NG)'!$G$2:$I$2)+'Assumptions (NG)'!$J$18*AVERAGE('Assumptions (NG)'!$G$3:$I$3))/10^9,0)</f>
        <v>0</v>
      </c>
      <c r="X608" s="160">
        <f>IF($K$438&gt;0,'Assumptions (NG)'!AI$13*Model!$K$438*('Assumptions (NG)'!$J$17*AVERAGE('Assumptions (NG)'!$G$2:$I$2)+'Assumptions (NG)'!$J$18*AVERAGE('Assumptions (NG)'!$G$3:$I$3))/10^9,0)</f>
        <v>0</v>
      </c>
      <c r="Y608" s="160">
        <f>IF($K$438&gt;0,'Assumptions (NG)'!AJ$13*Model!$K$438*('Assumptions (NG)'!$J$17*AVERAGE('Assumptions (NG)'!$G$2:$I$2)+'Assumptions (NG)'!$J$18*AVERAGE('Assumptions (NG)'!$G$3:$I$3))/10^9,0)</f>
        <v>0</v>
      </c>
      <c r="Z608" s="160">
        <f>IF($K$438&gt;0,'Assumptions (NG)'!AK$13*Model!$K$438*('Assumptions (NG)'!$J$17*AVERAGE('Assumptions (NG)'!$G$2:$I$2)+'Assumptions (NG)'!$J$18*AVERAGE('Assumptions (NG)'!$G$3:$I$3))/10^9,0)</f>
        <v>0</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v>
      </c>
      <c r="N610" s="160">
        <f>IF($M$438&gt;0,'Assumptions (NG)'!W$13*Model!$M$438*('Assumptions (NG)'!$L$17*AVERAGE('Assumptions (NG)'!$I$2:$K$2)+'Assumptions (NG)'!$L$18*AVERAGE('Assumptions (NG)'!$I$3:$K$3))/10^9,0)</f>
        <v>0</v>
      </c>
      <c r="O610" s="160">
        <f>IF($M$438&gt;0,'Assumptions (NG)'!X$13*Model!$M$438*('Assumptions (NG)'!$L$17*AVERAGE('Assumptions (NG)'!$I$2:$K$2)+'Assumptions (NG)'!$L$18*AVERAGE('Assumptions (NG)'!$I$3:$K$3))/10^9,0)</f>
        <v>0</v>
      </c>
      <c r="P610" s="160">
        <f>IF($M$438&gt;0,'Assumptions (NG)'!Y$13*Model!$M$438*('Assumptions (NG)'!$L$17*AVERAGE('Assumptions (NG)'!$I$2:$K$2)+'Assumptions (NG)'!$L$18*AVERAGE('Assumptions (NG)'!$I$3:$K$3))/10^9,0)</f>
        <v>0</v>
      </c>
      <c r="Q610" s="160">
        <f>IF($M$438&gt;0,'Assumptions (NG)'!Z$13*Model!$M$438*('Assumptions (NG)'!$L$17*AVERAGE('Assumptions (NG)'!$I$2:$K$2)+'Assumptions (NG)'!$L$18*AVERAGE('Assumptions (NG)'!$I$3:$K$3))/10^9,0)</f>
        <v>0</v>
      </c>
      <c r="R610" s="160">
        <f>IF($M$438&gt;0,'Assumptions (NG)'!AA$13*Model!$M$438*('Assumptions (NG)'!$L$17*AVERAGE('Assumptions (NG)'!$I$2:$K$2)+'Assumptions (NG)'!$L$18*AVERAGE('Assumptions (NG)'!$I$3:$K$3))/10^9,0)</f>
        <v>0</v>
      </c>
      <c r="S610" s="160">
        <f>IF($M$438&gt;0,'Assumptions (NG)'!AB$13*Model!$M$438*('Assumptions (NG)'!$L$17*AVERAGE('Assumptions (NG)'!$I$2:$K$2)+'Assumptions (NG)'!$L$18*AVERAGE('Assumptions (NG)'!$I$3:$K$3))/10^9,0)</f>
        <v>0</v>
      </c>
      <c r="T610" s="160">
        <f>IF($M$438&gt;0,'Assumptions (NG)'!AC$13*Model!$M$438*('Assumptions (NG)'!$L$17*AVERAGE('Assumptions (NG)'!$I$2:$K$2)+'Assumptions (NG)'!$L$18*AVERAGE('Assumptions (NG)'!$I$3:$K$3))/10^9,0)</f>
        <v>0</v>
      </c>
      <c r="U610" s="160">
        <f>IF($M$438&gt;0,'Assumptions (NG)'!AD$13*Model!$M$438*('Assumptions (NG)'!$L$17*AVERAGE('Assumptions (NG)'!$I$2:$K$2)+'Assumptions (NG)'!$L$18*AVERAGE('Assumptions (NG)'!$I$3:$K$3))/10^9,0)</f>
        <v>0</v>
      </c>
      <c r="V610" s="160">
        <f>IF($M$438&gt;0,'Assumptions (NG)'!AE$13*Model!$M$438*('Assumptions (NG)'!$L$17*AVERAGE('Assumptions (NG)'!$I$2:$K$2)+'Assumptions (NG)'!$L$18*AVERAGE('Assumptions (NG)'!$I$3:$K$3))/10^9,0)</f>
        <v>0</v>
      </c>
      <c r="W610" s="160">
        <f>IF($M$438&gt;0,'Assumptions (NG)'!AF$13*Model!$M$438*('Assumptions (NG)'!$L$17*AVERAGE('Assumptions (NG)'!$I$2:$K$2)+'Assumptions (NG)'!$L$18*AVERAGE('Assumptions (NG)'!$I$3:$K$3))/10^9,0)</f>
        <v>0</v>
      </c>
      <c r="X610" s="160">
        <f>IF($M$438&gt;0,'Assumptions (NG)'!AG$13*Model!$M$438*('Assumptions (NG)'!$L$17*AVERAGE('Assumptions (NG)'!$I$2:$K$2)+'Assumptions (NG)'!$L$18*AVERAGE('Assumptions (NG)'!$I$3:$K$3))/10^9,0)</f>
        <v>0</v>
      </c>
      <c r="Y610" s="160">
        <f>IF($M$438&gt;0,'Assumptions (NG)'!AH$13*Model!$M$438*('Assumptions (NG)'!$L$17*AVERAGE('Assumptions (NG)'!$I$2:$K$2)+'Assumptions (NG)'!$L$18*AVERAGE('Assumptions (NG)'!$I$3:$K$3))/10^9,0)</f>
        <v>0</v>
      </c>
      <c r="Z610" s="160">
        <f>IF($M$438&gt;0,'Assumptions (NG)'!AI$13*Model!$M$438*('Assumptions (NG)'!$L$17*AVERAGE('Assumptions (NG)'!$I$2:$K$2)+'Assumptions (NG)'!$L$18*AVERAGE('Assumptions (NG)'!$I$3:$K$3))/10^9,0)</f>
        <v>0</v>
      </c>
      <c r="AA610" s="160">
        <f>IF($M$438&gt;0,'Assumptions (NG)'!AJ$13*Model!$M$438*('Assumptions (NG)'!$L$17*AVERAGE('Assumptions (NG)'!$I$2:$K$2)+'Assumptions (NG)'!$L$18*AVERAGE('Assumptions (NG)'!$I$3:$K$3))/10^9,0)</f>
        <v>0</v>
      </c>
      <c r="AB610" s="160">
        <f>IF($M$438&gt;0,'Assumptions (NG)'!AK$13*Model!$M$438*('Assumptions (NG)'!$L$17*AVERAGE('Assumptions (NG)'!$I$2:$K$2)+'Assumptions (NG)'!$L$18*AVERAGE('Assumptions (NG)'!$I$3:$K$3))/10^9,0)</f>
        <v>0</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0.04530654999</v>
      </c>
      <c r="O611" s="177">
        <f>IF($N$438&gt;0,'Assumptions (NG)'!W$13*Model!$N$438*('Assumptions (NG)'!$M$17*AVERAGE('Assumptions (NG)'!$J$2:$L$2)+'Assumptions (NG)'!$M$18*AVERAGE('Assumptions (NG)'!$J$3:$L$3))/10^9,0)</f>
        <v>0.08608244498</v>
      </c>
      <c r="P611" s="177">
        <f>IF($N$438&gt;0,'Assumptions (NG)'!X$13*Model!$N$438*('Assumptions (NG)'!$M$17*AVERAGE('Assumptions (NG)'!$J$2:$L$2)+'Assumptions (NG)'!$M$18*AVERAGE('Assumptions (NG)'!$J$3:$L$3))/10^9,0)</f>
        <v>0.07747420048</v>
      </c>
      <c r="Q611" s="177">
        <f>IF($N$438&gt;0,'Assumptions (NG)'!Y$13*Model!$N$438*('Assumptions (NG)'!$M$17*AVERAGE('Assumptions (NG)'!$J$2:$L$2)+'Assumptions (NG)'!$M$18*AVERAGE('Assumptions (NG)'!$J$3:$L$3))/10^9,0)</f>
        <v>0.06977208698</v>
      </c>
      <c r="R611" s="177">
        <f>IF($N$438&gt;0,'Assumptions (NG)'!Z$13*Model!$N$438*('Assumptions (NG)'!$M$17*AVERAGE('Assumptions (NG)'!$J$2:$L$2)+'Assumptions (NG)'!$M$18*AVERAGE('Assumptions (NG)'!$J$3:$L$3))/10^9,0)</f>
        <v>0.06279487828</v>
      </c>
      <c r="S611" s="177">
        <f>IF($N$438&gt;0,'Assumptions (NG)'!AA$13*Model!$N$438*('Assumptions (NG)'!$M$17*AVERAGE('Assumptions (NG)'!$J$2:$L$2)+'Assumptions (NG)'!$M$18*AVERAGE('Assumptions (NG)'!$J$3:$L$3))/10^9,0)</f>
        <v>0.05645196128</v>
      </c>
      <c r="T611" s="177">
        <f>IF($N$438&gt;0,'Assumptions (NG)'!AB$13*Model!$N$438*('Assumptions (NG)'!$M$17*AVERAGE('Assumptions (NG)'!$J$2:$L$2)+'Assumptions (NG)'!$M$18*AVERAGE('Assumptions (NG)'!$J$3:$L$3))/10^9,0)</f>
        <v>0.05346172899</v>
      </c>
      <c r="U611" s="177">
        <f>IF($N$438&gt;0,'Assumptions (NG)'!AC$13*Model!$N$438*('Assumptions (NG)'!$M$17*AVERAGE('Assumptions (NG)'!$J$2:$L$2)+'Assumptions (NG)'!$M$18*AVERAGE('Assumptions (NG)'!$J$3:$L$3))/10^9,0)</f>
        <v>0.05346172899</v>
      </c>
      <c r="V611" s="177">
        <f>IF($N$438&gt;0,'Assumptions (NG)'!AD$13*Model!$N$438*('Assumptions (NG)'!$M$17*AVERAGE('Assumptions (NG)'!$J$2:$L$2)+'Assumptions (NG)'!$M$18*AVERAGE('Assumptions (NG)'!$J$3:$L$3))/10^9,0)</f>
        <v>0.05355234209</v>
      </c>
      <c r="W611" s="177">
        <f>IF($N$438&gt;0,'Assumptions (NG)'!AE$13*Model!$N$438*('Assumptions (NG)'!$M$17*AVERAGE('Assumptions (NG)'!$J$2:$L$2)+'Assumptions (NG)'!$M$18*AVERAGE('Assumptions (NG)'!$J$3:$L$3))/10^9,0)</f>
        <v>0.05346172899</v>
      </c>
      <c r="X611" s="177">
        <f>IF($N$438&gt;0,'Assumptions (NG)'!AF$13*Model!$N$438*('Assumptions (NG)'!$M$17*AVERAGE('Assumptions (NG)'!$J$2:$L$2)+'Assumptions (NG)'!$M$18*AVERAGE('Assumptions (NG)'!$J$3:$L$3))/10^9,0)</f>
        <v>0.05355234209</v>
      </c>
      <c r="Y611" s="177">
        <f>IF($N$438&gt;0,'Assumptions (NG)'!AG$13*Model!$N$438*('Assumptions (NG)'!$M$17*AVERAGE('Assumptions (NG)'!$J$2:$L$2)+'Assumptions (NG)'!$M$18*AVERAGE('Assumptions (NG)'!$J$3:$L$3))/10^9,0)</f>
        <v>0.05346172899</v>
      </c>
      <c r="Z611" s="177">
        <f>IF($N$438&gt;0,'Assumptions (NG)'!AH$13*Model!$N$438*('Assumptions (NG)'!$M$17*AVERAGE('Assumptions (NG)'!$J$2:$L$2)+'Assumptions (NG)'!$M$18*AVERAGE('Assumptions (NG)'!$J$3:$L$3))/10^9,0)</f>
        <v>0.05355234209</v>
      </c>
      <c r="AA611" s="177">
        <f>IF($N$438&gt;0,'Assumptions (NG)'!AI$13*Model!$N$438*('Assumptions (NG)'!$M$17*AVERAGE('Assumptions (NG)'!$J$2:$L$2)+'Assumptions (NG)'!$M$18*AVERAGE('Assumptions (NG)'!$J$3:$L$3))/10^9,0)</f>
        <v>0.05346172899</v>
      </c>
      <c r="AB611" s="177">
        <f>IF($N$438&gt;0,'Assumptions (NG)'!AJ$13*Model!$N$438*('Assumptions (NG)'!$M$17*AVERAGE('Assumptions (NG)'!$J$2:$L$2)+'Assumptions (NG)'!$M$18*AVERAGE('Assumptions (NG)'!$J$3:$L$3))/10^9,0)</f>
        <v>0.05355234209</v>
      </c>
      <c r="AC611" s="177">
        <f>IF($N$438&gt;0,'Assumptions (NG)'!AK$13*Model!$N$438*('Assumptions (NG)'!$M$17*AVERAGE('Assumptions (NG)'!$J$2:$L$2)+'Assumptions (NG)'!$M$18*AVERAGE('Assumptions (NG)'!$J$3:$L$3))/10^9,0)</f>
        <v>0.02673086449</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0.05435372377</v>
      </c>
      <c r="P612" s="160">
        <f>IF($O$438&gt;0,'Assumptions (NG)'!W$13*Model!$O$438*('Assumptions (NG)'!$N$17*AVERAGE('Assumptions (NG)'!$K$2:$M$2)+'Assumptions (NG)'!$N$18*AVERAGE('Assumptions (NG)'!$K$3:$M$3))/10^9,0)</f>
        <v>0.1032720752</v>
      </c>
      <c r="Q612" s="160">
        <f>IF($O$438&gt;0,'Assumptions (NG)'!X$13*Model!$O$438*('Assumptions (NG)'!$N$17*AVERAGE('Assumptions (NG)'!$K$2:$M$2)+'Assumptions (NG)'!$N$18*AVERAGE('Assumptions (NG)'!$K$3:$M$3))/10^9,0)</f>
        <v>0.09294486764</v>
      </c>
      <c r="R612" s="160">
        <f>IF($O$438&gt;0,'Assumptions (NG)'!Y$13*Model!$O$438*('Assumptions (NG)'!$N$17*AVERAGE('Assumptions (NG)'!$K$2:$M$2)+'Assumptions (NG)'!$N$18*AVERAGE('Assumptions (NG)'!$K$3:$M$3))/10^9,0)</f>
        <v>0.0837047346</v>
      </c>
      <c r="S612" s="160">
        <f>IF($O$438&gt;0,'Assumptions (NG)'!Z$13*Model!$O$438*('Assumptions (NG)'!$N$17*AVERAGE('Assumptions (NG)'!$K$2:$M$2)+'Assumptions (NG)'!$N$18*AVERAGE('Assumptions (NG)'!$K$3:$M$3))/10^9,0)</f>
        <v>0.07533426114</v>
      </c>
      <c r="T612" s="160">
        <f>IF($O$438&gt;0,'Assumptions (NG)'!AA$13*Model!$O$438*('Assumptions (NG)'!$N$17*AVERAGE('Assumptions (NG)'!$K$2:$M$2)+'Assumptions (NG)'!$N$18*AVERAGE('Assumptions (NG)'!$K$3:$M$3))/10^9,0)</f>
        <v>0.06772473981</v>
      </c>
      <c r="U612" s="160">
        <f>IF($O$438&gt;0,'Assumptions (NG)'!AB$13*Model!$O$438*('Assumptions (NG)'!$N$17*AVERAGE('Assumptions (NG)'!$K$2:$M$2)+'Assumptions (NG)'!$N$18*AVERAGE('Assumptions (NG)'!$K$3:$M$3))/10^9,0)</f>
        <v>0.06413739405</v>
      </c>
      <c r="V612" s="160">
        <f>IF($O$438&gt;0,'Assumptions (NG)'!AC$13*Model!$O$438*('Assumptions (NG)'!$N$17*AVERAGE('Assumptions (NG)'!$K$2:$M$2)+'Assumptions (NG)'!$N$18*AVERAGE('Assumptions (NG)'!$K$3:$M$3))/10^9,0)</f>
        <v>0.06413739405</v>
      </c>
      <c r="W612" s="160">
        <f>IF($O$438&gt;0,'Assumptions (NG)'!AD$13*Model!$O$438*('Assumptions (NG)'!$N$17*AVERAGE('Assumptions (NG)'!$K$2:$M$2)+'Assumptions (NG)'!$N$18*AVERAGE('Assumptions (NG)'!$K$3:$M$3))/10^9,0)</f>
        <v>0.06424610149</v>
      </c>
      <c r="X612" s="160">
        <f>IF($O$438&gt;0,'Assumptions (NG)'!AE$13*Model!$O$438*('Assumptions (NG)'!$N$17*AVERAGE('Assumptions (NG)'!$K$2:$M$2)+'Assumptions (NG)'!$N$18*AVERAGE('Assumptions (NG)'!$K$3:$M$3))/10^9,0)</f>
        <v>0.06413739405</v>
      </c>
      <c r="Y612" s="160">
        <f>IF($O$438&gt;0,'Assumptions (NG)'!AF$13*Model!$O$438*('Assumptions (NG)'!$N$17*AVERAGE('Assumptions (NG)'!$K$2:$M$2)+'Assumptions (NG)'!$N$18*AVERAGE('Assumptions (NG)'!$K$3:$M$3))/10^9,0)</f>
        <v>0.06424610149</v>
      </c>
      <c r="Z612" s="160">
        <f>IF($O$438&gt;0,'Assumptions (NG)'!AG$13*Model!$O$438*('Assumptions (NG)'!$N$17*AVERAGE('Assumptions (NG)'!$K$2:$M$2)+'Assumptions (NG)'!$N$18*AVERAGE('Assumptions (NG)'!$K$3:$M$3))/10^9,0)</f>
        <v>0.06413739405</v>
      </c>
      <c r="AA612" s="160">
        <f>IF($O$438&gt;0,'Assumptions (NG)'!AH$13*Model!$O$438*('Assumptions (NG)'!$N$17*AVERAGE('Assumptions (NG)'!$K$2:$M$2)+'Assumptions (NG)'!$N$18*AVERAGE('Assumptions (NG)'!$K$3:$M$3))/10^9,0)</f>
        <v>0.06424610149</v>
      </c>
      <c r="AB612" s="160">
        <f>IF($O$438&gt;0,'Assumptions (NG)'!AI$13*Model!$O$438*('Assumptions (NG)'!$N$17*AVERAGE('Assumptions (NG)'!$K$2:$M$2)+'Assumptions (NG)'!$N$18*AVERAGE('Assumptions (NG)'!$K$3:$M$3))/10^9,0)</f>
        <v>0.06413739405</v>
      </c>
      <c r="AC612" s="160">
        <f>IF($O$438&gt;0,'Assumptions (NG)'!AJ$13*Model!$O$438*('Assumptions (NG)'!$N$17*AVERAGE('Assumptions (NG)'!$K$2:$M$2)+'Assumptions (NG)'!$N$18*AVERAGE('Assumptions (NG)'!$K$3:$M$3))/10^9,0)</f>
        <v>0.06424610149</v>
      </c>
      <c r="AD612" s="160">
        <f>IF($O$438&gt;0,'Assumptions (NG)'!AK$13*Model!$O$438*('Assumptions (NG)'!$N$17*AVERAGE('Assumptions (NG)'!$K$2:$M$2)+'Assumptions (NG)'!$N$18*AVERAGE('Assumptions (NG)'!$K$3:$M$3))/10^9,0)</f>
        <v>0.03206869702</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0.08983775087</v>
      </c>
      <c r="R614" s="160">
        <f>IF($Q$438&gt;0,'Assumptions (NG)'!W$13*Model!$Q$438*('Assumptions (NG)'!$P$17*AVERAGE('Assumptions (NG)'!$M$2:$O$2)+'Assumptions (NG)'!$P$18*AVERAGE('Assumptions (NG)'!$M$3:$O$3))/10^9,0)</f>
        <v>0.1706917267</v>
      </c>
      <c r="S614" s="160">
        <f>IF($Q$438&gt;0,'Assumptions (NG)'!X$13*Model!$Q$438*('Assumptions (NG)'!$P$17*AVERAGE('Assumptions (NG)'!$M$2:$O$2)+'Assumptions (NG)'!$P$18*AVERAGE('Assumptions (NG)'!$M$3:$O$3))/10^9,0)</f>
        <v>0.153622554</v>
      </c>
      <c r="T614" s="160">
        <f>IF($Q$438&gt;0,'Assumptions (NG)'!Y$13*Model!$Q$438*('Assumptions (NG)'!$P$17*AVERAGE('Assumptions (NG)'!$M$2:$O$2)+'Assumptions (NG)'!$P$18*AVERAGE('Assumptions (NG)'!$M$3:$O$3))/10^9,0)</f>
        <v>0.1383501363</v>
      </c>
      <c r="U614" s="160">
        <f>IF($Q$438&gt;0,'Assumptions (NG)'!Z$13*Model!$Q$438*('Assumptions (NG)'!$P$17*AVERAGE('Assumptions (NG)'!$M$2:$O$2)+'Assumptions (NG)'!$P$18*AVERAGE('Assumptions (NG)'!$M$3:$O$3))/10^9,0)</f>
        <v>0.1245151227</v>
      </c>
      <c r="V614" s="160">
        <f>IF($Q$438&gt;0,'Assumptions (NG)'!AA$13*Model!$Q$438*('Assumptions (NG)'!$P$17*AVERAGE('Assumptions (NG)'!$M$2:$O$2)+'Assumptions (NG)'!$P$18*AVERAGE('Assumptions (NG)'!$M$3:$O$3))/10^9,0)</f>
        <v>0.1119378376</v>
      </c>
      <c r="W614" s="160">
        <f>IF($Q$438&gt;0,'Assumptions (NG)'!AB$13*Model!$Q$438*('Assumptions (NG)'!$P$17*AVERAGE('Assumptions (NG)'!$M$2:$O$2)+'Assumptions (NG)'!$P$18*AVERAGE('Assumptions (NG)'!$M$3:$O$3))/10^9,0)</f>
        <v>0.106008546</v>
      </c>
      <c r="X614" s="160">
        <f>IF($Q$438&gt;0,'Assumptions (NG)'!AC$13*Model!$Q$438*('Assumptions (NG)'!$P$17*AVERAGE('Assumptions (NG)'!$M$2:$O$2)+'Assumptions (NG)'!$P$18*AVERAGE('Assumptions (NG)'!$M$3:$O$3))/10^9,0)</f>
        <v>0.106008546</v>
      </c>
      <c r="Y614" s="160">
        <f>IF($Q$438&gt;0,'Assumptions (NG)'!AD$13*Model!$Q$438*('Assumptions (NG)'!$P$17*AVERAGE('Assumptions (NG)'!$M$2:$O$2)+'Assumptions (NG)'!$P$18*AVERAGE('Assumptions (NG)'!$M$3:$O$3))/10^9,0)</f>
        <v>0.1061882215</v>
      </c>
      <c r="Z614" s="160">
        <f>IF($Q$438&gt;0,'Assumptions (NG)'!AE$13*Model!$Q$438*('Assumptions (NG)'!$P$17*AVERAGE('Assumptions (NG)'!$M$2:$O$2)+'Assumptions (NG)'!$P$18*AVERAGE('Assumptions (NG)'!$M$3:$O$3))/10^9,0)</f>
        <v>0.106008546</v>
      </c>
      <c r="AA614" s="160">
        <f>IF($Q$438&gt;0,'Assumptions (NG)'!AF$13*Model!$Q$438*('Assumptions (NG)'!$P$17*AVERAGE('Assumptions (NG)'!$M$2:$O$2)+'Assumptions (NG)'!$P$18*AVERAGE('Assumptions (NG)'!$M$3:$O$3))/10^9,0)</f>
        <v>0.1061882215</v>
      </c>
      <c r="AB614" s="160">
        <f>IF($Q$438&gt;0,'Assumptions (NG)'!AG$13*Model!$Q$438*('Assumptions (NG)'!$P$17*AVERAGE('Assumptions (NG)'!$M$2:$O$2)+'Assumptions (NG)'!$P$18*AVERAGE('Assumptions (NG)'!$M$3:$O$3))/10^9,0)</f>
        <v>0.106008546</v>
      </c>
      <c r="AC614" s="160">
        <f>IF($Q$438&gt;0,'Assumptions (NG)'!AH$13*Model!$Q$438*('Assumptions (NG)'!$P$17*AVERAGE('Assumptions (NG)'!$M$2:$O$2)+'Assumptions (NG)'!$P$18*AVERAGE('Assumptions (NG)'!$M$3:$O$3))/10^9,0)</f>
        <v>0.1061882215</v>
      </c>
      <c r="AD614" s="160">
        <f>IF($Q$438&gt;0,'Assumptions (NG)'!AI$13*Model!$Q$438*('Assumptions (NG)'!$P$17*AVERAGE('Assumptions (NG)'!$M$2:$O$2)+'Assumptions (NG)'!$P$18*AVERAGE('Assumptions (NG)'!$M$3:$O$3))/10^9,0)</f>
        <v>0.106008546</v>
      </c>
      <c r="AE614" s="160">
        <f>IF($Q$438&gt;0,'Assumptions (NG)'!AJ$13*Model!$Q$438*('Assumptions (NG)'!$P$17*AVERAGE('Assumptions (NG)'!$M$2:$O$2)+'Assumptions (NG)'!$P$18*AVERAGE('Assumptions (NG)'!$M$3:$O$3))/10^9,0)</f>
        <v>0.1061882215</v>
      </c>
      <c r="AF614" s="160">
        <f>IF($Q$438&gt;0,'Assumptions (NG)'!AK$13*Model!$Q$438*('Assumptions (NG)'!$P$17*AVERAGE('Assumptions (NG)'!$M$2:$O$2)+'Assumptions (NG)'!$P$18*AVERAGE('Assumptions (NG)'!$M$3:$O$3))/10^9,0)</f>
        <v>0.05300427302</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0.1085025797</v>
      </c>
      <c r="S615" s="177">
        <f>IF($R$438&gt;0,'Assumptions (NG)'!W$13*Model!$R$438*('Assumptions (NG)'!$Q$17*AVERAGE('Assumptions (NG)'!$N$2:$P$2)+'Assumptions (NG)'!$Q$18*AVERAGE('Assumptions (NG)'!$N$3:$P$3))/10^9,0)</f>
        <v>0.2061549014</v>
      </c>
      <c r="T615" s="177">
        <f>IF($R$438&gt;0,'Assumptions (NG)'!X$13*Model!$R$438*('Assumptions (NG)'!$Q$17*AVERAGE('Assumptions (NG)'!$N$2:$P$2)+'Assumptions (NG)'!$Q$18*AVERAGE('Assumptions (NG)'!$N$3:$P$3))/10^9,0)</f>
        <v>0.1855394112</v>
      </c>
      <c r="U615" s="177">
        <f>IF($R$438&gt;0,'Assumptions (NG)'!Y$13*Model!$R$438*('Assumptions (NG)'!$Q$17*AVERAGE('Assumptions (NG)'!$N$2:$P$2)+'Assumptions (NG)'!$Q$18*AVERAGE('Assumptions (NG)'!$N$3:$P$3))/10^9,0)</f>
        <v>0.1670939727</v>
      </c>
      <c r="V615" s="177">
        <f>IF($R$438&gt;0,'Assumptions (NG)'!Z$13*Model!$R$438*('Assumptions (NG)'!$Q$17*AVERAGE('Assumptions (NG)'!$N$2:$P$2)+'Assumptions (NG)'!$Q$18*AVERAGE('Assumptions (NG)'!$N$3:$P$3))/10^9,0)</f>
        <v>0.1503845754</v>
      </c>
      <c r="W615" s="177">
        <f>IF($R$438&gt;0,'Assumptions (NG)'!AA$13*Model!$R$438*('Assumptions (NG)'!$Q$17*AVERAGE('Assumptions (NG)'!$N$2:$P$2)+'Assumptions (NG)'!$Q$18*AVERAGE('Assumptions (NG)'!$N$3:$P$3))/10^9,0)</f>
        <v>0.1351942143</v>
      </c>
      <c r="X615" s="177">
        <f>IF($R$438&gt;0,'Assumptions (NG)'!AB$13*Model!$R$438*('Assumptions (NG)'!$Q$17*AVERAGE('Assumptions (NG)'!$N$2:$P$2)+'Assumptions (NG)'!$Q$18*AVERAGE('Assumptions (NG)'!$N$3:$P$3))/10^9,0)</f>
        <v>0.128033044</v>
      </c>
      <c r="Y615" s="177">
        <f>IF($R$438&gt;0,'Assumptions (NG)'!AC$13*Model!$R$438*('Assumptions (NG)'!$Q$17*AVERAGE('Assumptions (NG)'!$N$2:$P$2)+'Assumptions (NG)'!$Q$18*AVERAGE('Assumptions (NG)'!$N$3:$P$3))/10^9,0)</f>
        <v>0.128033044</v>
      </c>
      <c r="Z615" s="177">
        <f>IF($R$438&gt;0,'Assumptions (NG)'!AD$13*Model!$R$438*('Assumptions (NG)'!$Q$17*AVERAGE('Assumptions (NG)'!$N$2:$P$2)+'Assumptions (NG)'!$Q$18*AVERAGE('Assumptions (NG)'!$N$3:$P$3))/10^9,0)</f>
        <v>0.1282500492</v>
      </c>
      <c r="AA615" s="177">
        <f>IF($R$438&gt;0,'Assumptions (NG)'!AE$13*Model!$R$438*('Assumptions (NG)'!$Q$17*AVERAGE('Assumptions (NG)'!$N$2:$P$2)+'Assumptions (NG)'!$Q$18*AVERAGE('Assumptions (NG)'!$N$3:$P$3))/10^9,0)</f>
        <v>0.128033044</v>
      </c>
      <c r="AB615" s="177">
        <f>IF($R$438&gt;0,'Assumptions (NG)'!AF$13*Model!$R$438*('Assumptions (NG)'!$Q$17*AVERAGE('Assumptions (NG)'!$N$2:$P$2)+'Assumptions (NG)'!$Q$18*AVERAGE('Assumptions (NG)'!$N$3:$P$3))/10^9,0)</f>
        <v>0.1282500492</v>
      </c>
      <c r="AC615" s="177">
        <f>IF($R$438&gt;0,'Assumptions (NG)'!AG$13*Model!$R$438*('Assumptions (NG)'!$Q$17*AVERAGE('Assumptions (NG)'!$N$2:$P$2)+'Assumptions (NG)'!$Q$18*AVERAGE('Assumptions (NG)'!$N$3:$P$3))/10^9,0)</f>
        <v>0.128033044</v>
      </c>
      <c r="AD615" s="177">
        <f>IF($R$438&gt;0,'Assumptions (NG)'!AH$13*Model!$R$438*('Assumptions (NG)'!$Q$17*AVERAGE('Assumptions (NG)'!$N$2:$P$2)+'Assumptions (NG)'!$Q$18*AVERAGE('Assumptions (NG)'!$N$3:$P$3))/10^9,0)</f>
        <v>0.1282500492</v>
      </c>
      <c r="AE615" s="177">
        <f>IF($R$438&gt;0,'Assumptions (NG)'!AI$13*Model!$R$438*('Assumptions (NG)'!$Q$17*AVERAGE('Assumptions (NG)'!$N$2:$P$2)+'Assumptions (NG)'!$Q$18*AVERAGE('Assumptions (NG)'!$N$3:$P$3))/10^9,0)</f>
        <v>0.128033044</v>
      </c>
      <c r="AF615" s="177">
        <f>IF($R$438&gt;0,'Assumptions (NG)'!AJ$13*Model!$R$438*('Assumptions (NG)'!$Q$17*AVERAGE('Assumptions (NG)'!$N$2:$P$2)+'Assumptions (NG)'!$Q$18*AVERAGE('Assumptions (NG)'!$N$3:$P$3))/10^9,0)</f>
        <v>0.1282500492</v>
      </c>
      <c r="AG615" s="177">
        <f>IF($R$438&gt;0,'Assumptions (NG)'!AK$13*Model!$R$438*('Assumptions (NG)'!$Q$17*AVERAGE('Assumptions (NG)'!$N$2:$P$2)+'Assumptions (NG)'!$Q$18*AVERAGE('Assumptions (NG)'!$N$3:$P$3))/10^9,0)</f>
        <v>0.06401652201</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0.1338644092</v>
      </c>
      <c r="T616" s="177">
        <f>IF($S$438&gt;0,'Assumptions (NG)'!W$13*Model!$S$438*('Assumptions (NG)'!$R$17*AVERAGE('Assumptions (NG)'!$O$2:$Q$2)+'Assumptions (NG)'!$R$18*AVERAGE('Assumptions (NG)'!$O$3:$Q$3))/10^9,0)</f>
        <v>0.2543423775</v>
      </c>
      <c r="U616" s="177">
        <f>IF($S$438&gt;0,'Assumptions (NG)'!X$13*Model!$S$438*('Assumptions (NG)'!$R$17*AVERAGE('Assumptions (NG)'!$O$2:$Q$2)+'Assumptions (NG)'!$R$18*AVERAGE('Assumptions (NG)'!$O$3:$Q$3))/10^9,0)</f>
        <v>0.2289081397</v>
      </c>
      <c r="V616" s="177">
        <f>IF($S$438&gt;0,'Assumptions (NG)'!Y$13*Model!$S$438*('Assumptions (NG)'!$R$17*AVERAGE('Assumptions (NG)'!$O$2:$Q$2)+'Assumptions (NG)'!$R$18*AVERAGE('Assumptions (NG)'!$O$3:$Q$3))/10^9,0)</f>
        <v>0.2061511902</v>
      </c>
      <c r="W616" s="177">
        <f>IF($S$438&gt;0,'Assumptions (NG)'!Z$13*Model!$S$438*('Assumptions (NG)'!$R$17*AVERAGE('Assumptions (NG)'!$O$2:$Q$2)+'Assumptions (NG)'!$R$18*AVERAGE('Assumptions (NG)'!$O$3:$Q$3))/10^9,0)</f>
        <v>0.1855360711</v>
      </c>
      <c r="X616" s="177">
        <f>IF($S$438&gt;0,'Assumptions (NG)'!AA$13*Model!$S$438*('Assumptions (NG)'!$R$17*AVERAGE('Assumptions (NG)'!$O$2:$Q$2)+'Assumptions (NG)'!$R$18*AVERAGE('Assumptions (NG)'!$O$3:$Q$3))/10^9,0)</f>
        <v>0.1667950539</v>
      </c>
      <c r="Y616" s="177">
        <f>IF($S$438&gt;0,'Assumptions (NG)'!AB$13*Model!$S$438*('Assumptions (NG)'!$R$17*AVERAGE('Assumptions (NG)'!$O$2:$Q$2)+'Assumptions (NG)'!$R$18*AVERAGE('Assumptions (NG)'!$O$3:$Q$3))/10^9,0)</f>
        <v>0.1579600029</v>
      </c>
      <c r="Z616" s="177">
        <f>IF($S$438&gt;0,'Assumptions (NG)'!AC$13*Model!$S$438*('Assumptions (NG)'!$R$17*AVERAGE('Assumptions (NG)'!$O$2:$Q$2)+'Assumptions (NG)'!$R$18*AVERAGE('Assumptions (NG)'!$O$3:$Q$3))/10^9,0)</f>
        <v>0.1579600029</v>
      </c>
      <c r="AA616" s="177">
        <f>IF($S$438&gt;0,'Assumptions (NG)'!AD$13*Model!$S$438*('Assumptions (NG)'!$R$17*AVERAGE('Assumptions (NG)'!$O$2:$Q$2)+'Assumptions (NG)'!$R$18*AVERAGE('Assumptions (NG)'!$O$3:$Q$3))/10^9,0)</f>
        <v>0.1582277317</v>
      </c>
      <c r="AB616" s="177">
        <f>IF($S$438&gt;0,'Assumptions (NG)'!AE$13*Model!$S$438*('Assumptions (NG)'!$R$17*AVERAGE('Assumptions (NG)'!$O$2:$Q$2)+'Assumptions (NG)'!$R$18*AVERAGE('Assumptions (NG)'!$O$3:$Q$3))/10^9,0)</f>
        <v>0.1579600029</v>
      </c>
      <c r="AC616" s="177">
        <f>IF($S$438&gt;0,'Assumptions (NG)'!AF$13*Model!$S$438*('Assumptions (NG)'!$R$17*AVERAGE('Assumptions (NG)'!$O$2:$Q$2)+'Assumptions (NG)'!$R$18*AVERAGE('Assumptions (NG)'!$O$3:$Q$3))/10^9,0)</f>
        <v>0.1582277317</v>
      </c>
      <c r="AD616" s="177">
        <f>IF($S$438&gt;0,'Assumptions (NG)'!AG$13*Model!$S$438*('Assumptions (NG)'!$R$17*AVERAGE('Assumptions (NG)'!$O$2:$Q$2)+'Assumptions (NG)'!$R$18*AVERAGE('Assumptions (NG)'!$O$3:$Q$3))/10^9,0)</f>
        <v>0.1579600029</v>
      </c>
      <c r="AE616" s="177">
        <f>IF($S$438&gt;0,'Assumptions (NG)'!AH$13*Model!$S$438*('Assumptions (NG)'!$R$17*AVERAGE('Assumptions (NG)'!$O$2:$Q$2)+'Assumptions (NG)'!$R$18*AVERAGE('Assumptions (NG)'!$O$3:$Q$3))/10^9,0)</f>
        <v>0.1582277317</v>
      </c>
      <c r="AF616" s="177">
        <f>IF($S$438&gt;0,'Assumptions (NG)'!AI$13*Model!$S$438*('Assumptions (NG)'!$R$17*AVERAGE('Assumptions (NG)'!$O$2:$Q$2)+'Assumptions (NG)'!$R$18*AVERAGE('Assumptions (NG)'!$O$3:$Q$3))/10^9,0)</f>
        <v>0.1579600029</v>
      </c>
      <c r="AG616" s="177">
        <f>IF($S$438&gt;0,'Assumptions (NG)'!AJ$13*Model!$S$438*('Assumptions (NG)'!$R$17*AVERAGE('Assumptions (NG)'!$O$2:$Q$2)+'Assumptions (NG)'!$R$18*AVERAGE('Assumptions (NG)'!$O$3:$Q$3))/10^9,0)</f>
        <v>0.1582277317</v>
      </c>
      <c r="AH616" s="177">
        <f>IF($S$438&gt;0,'Assumptions (NG)'!AK$13*Model!$S$438*('Assumptions (NG)'!$R$17*AVERAGE('Assumptions (NG)'!$O$2:$Q$2)+'Assumptions (NG)'!$R$18*AVERAGE('Assumptions (NG)'!$O$3:$Q$3))/10^9,0)</f>
        <v>0.07898000143</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0.1951772001</v>
      </c>
      <c r="U617" s="160">
        <f>IF($T$438&gt;0,'Assumptions (NG)'!W$13*Model!$T$438*('Assumptions (NG)'!$S$17*AVERAGE('Assumptions (NG)'!$P$2:$R$2)+'Assumptions (NG)'!$S$18*AVERAGE('Assumptions (NG)'!$P$3:$R$3))/10^9,0)</f>
        <v>0.3708366802</v>
      </c>
      <c r="V617" s="160">
        <f>IF($T$438&gt;0,'Assumptions (NG)'!X$13*Model!$T$438*('Assumptions (NG)'!$S$17*AVERAGE('Assumptions (NG)'!$P$2:$R$2)+'Assumptions (NG)'!$S$18*AVERAGE('Assumptions (NG)'!$P$3:$R$3))/10^9,0)</f>
        <v>0.3337530122</v>
      </c>
      <c r="W617" s="160">
        <f>IF($T$438&gt;0,'Assumptions (NG)'!Y$13*Model!$T$438*('Assumptions (NG)'!$S$17*AVERAGE('Assumptions (NG)'!$P$2:$R$2)+'Assumptions (NG)'!$S$18*AVERAGE('Assumptions (NG)'!$P$3:$R$3))/10^9,0)</f>
        <v>0.3005728882</v>
      </c>
      <c r="X617" s="160">
        <f>IF($T$438&gt;0,'Assumptions (NG)'!Z$13*Model!$T$438*('Assumptions (NG)'!$S$17*AVERAGE('Assumptions (NG)'!$P$2:$R$2)+'Assumptions (NG)'!$S$18*AVERAGE('Assumptions (NG)'!$P$3:$R$3))/10^9,0)</f>
        <v>0.2705155994</v>
      </c>
      <c r="Y617" s="160">
        <f>IF($T$438&gt;0,'Assumptions (NG)'!AA$13*Model!$T$438*('Assumptions (NG)'!$S$17*AVERAGE('Assumptions (NG)'!$P$2:$R$2)+'Assumptions (NG)'!$S$18*AVERAGE('Assumptions (NG)'!$P$3:$R$3))/10^9,0)</f>
        <v>0.2431907914</v>
      </c>
      <c r="Z617" s="160">
        <f>IF($T$438&gt;0,'Assumptions (NG)'!AB$13*Model!$T$438*('Assumptions (NG)'!$S$17*AVERAGE('Assumptions (NG)'!$P$2:$R$2)+'Assumptions (NG)'!$S$18*AVERAGE('Assumptions (NG)'!$P$3:$R$3))/10^9,0)</f>
        <v>0.2303090962</v>
      </c>
      <c r="AA617" s="160">
        <f>IF($T$438&gt;0,'Assumptions (NG)'!AC$13*Model!$T$438*('Assumptions (NG)'!$S$17*AVERAGE('Assumptions (NG)'!$P$2:$R$2)+'Assumptions (NG)'!$S$18*AVERAGE('Assumptions (NG)'!$P$3:$R$3))/10^9,0)</f>
        <v>0.2303090962</v>
      </c>
      <c r="AB617" s="160">
        <f>IF($T$438&gt;0,'Assumptions (NG)'!AD$13*Model!$T$438*('Assumptions (NG)'!$S$17*AVERAGE('Assumptions (NG)'!$P$2:$R$2)+'Assumptions (NG)'!$S$18*AVERAGE('Assumptions (NG)'!$P$3:$R$3))/10^9,0)</f>
        <v>0.2306994506</v>
      </c>
      <c r="AC617" s="160">
        <f>IF($T$438&gt;0,'Assumptions (NG)'!AE$13*Model!$T$438*('Assumptions (NG)'!$S$17*AVERAGE('Assumptions (NG)'!$P$2:$R$2)+'Assumptions (NG)'!$S$18*AVERAGE('Assumptions (NG)'!$P$3:$R$3))/10^9,0)</f>
        <v>0.2303090962</v>
      </c>
      <c r="AD617" s="160">
        <f>IF($T$438&gt;0,'Assumptions (NG)'!AF$13*Model!$T$438*('Assumptions (NG)'!$S$17*AVERAGE('Assumptions (NG)'!$P$2:$R$2)+'Assumptions (NG)'!$S$18*AVERAGE('Assumptions (NG)'!$P$3:$R$3))/10^9,0)</f>
        <v>0.2306994506</v>
      </c>
      <c r="AE617" s="160">
        <f>IF($T$438&gt;0,'Assumptions (NG)'!AG$13*Model!$T$438*('Assumptions (NG)'!$S$17*AVERAGE('Assumptions (NG)'!$P$2:$R$2)+'Assumptions (NG)'!$S$18*AVERAGE('Assumptions (NG)'!$P$3:$R$3))/10^9,0)</f>
        <v>0.2303090962</v>
      </c>
      <c r="AF617" s="160">
        <f>IF($T$438&gt;0,'Assumptions (NG)'!AH$13*Model!$T$438*('Assumptions (NG)'!$S$17*AVERAGE('Assumptions (NG)'!$P$2:$R$2)+'Assumptions (NG)'!$S$18*AVERAGE('Assumptions (NG)'!$P$3:$R$3))/10^9,0)</f>
        <v>0.2306994506</v>
      </c>
      <c r="AG617" s="160">
        <f>IF($T$438&gt;0,'Assumptions (NG)'!AI$13*Model!$T$438*('Assumptions (NG)'!$S$17*AVERAGE('Assumptions (NG)'!$P$2:$R$2)+'Assumptions (NG)'!$S$18*AVERAGE('Assumptions (NG)'!$P$3:$R$3))/10^9,0)</f>
        <v>0.2303090962</v>
      </c>
      <c r="AH617" s="160">
        <f>IF($T$438&gt;0,'Assumptions (NG)'!AJ$13*Model!$T$438*('Assumptions (NG)'!$S$17*AVERAGE('Assumptions (NG)'!$P$2:$R$2)+'Assumptions (NG)'!$S$18*AVERAGE('Assumptions (NG)'!$P$3:$R$3))/10^9,0)</f>
        <v>0.2306994506</v>
      </c>
      <c r="AI617" s="160">
        <f>IF($T$438&gt;0,'Assumptions (NG)'!AK$13*Model!$T$438*('Assumptions (NG)'!$S$17*AVERAGE('Assumptions (NG)'!$P$2:$R$2)+'Assumptions (NG)'!$S$18*AVERAGE('Assumptions (NG)'!$P$3:$R$3))/10^9,0)</f>
        <v>0.1151545481</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0.4698192452</v>
      </c>
      <c r="V618" s="160">
        <f>IF($U$438&gt;0,'Assumptions (NG)'!W$13*Model!$U$438*('Assumptions (NG)'!$T$17*AVERAGE('Assumptions (NG)'!$Q$2:$S$2)+'Assumptions (NG)'!$T$18*AVERAGE('Assumptions (NG)'!$Q$3:$S$3))/10^9,0)</f>
        <v>0.8926565659</v>
      </c>
      <c r="W618" s="160">
        <f>IF($U$438&gt;0,'Assumptions (NG)'!X$13*Model!$U$438*('Assumptions (NG)'!$T$17*AVERAGE('Assumptions (NG)'!$Q$2:$S$2)+'Assumptions (NG)'!$T$18*AVERAGE('Assumptions (NG)'!$Q$3:$S$3))/10^9,0)</f>
        <v>0.8033909093</v>
      </c>
      <c r="X618" s="160">
        <f>IF($U$438&gt;0,'Assumptions (NG)'!Y$13*Model!$U$438*('Assumptions (NG)'!$T$17*AVERAGE('Assumptions (NG)'!$Q$2:$S$2)+'Assumptions (NG)'!$T$18*AVERAGE('Assumptions (NG)'!$Q$3:$S$3))/10^9,0)</f>
        <v>0.7235216376</v>
      </c>
      <c r="Y618" s="160">
        <f>IF($U$438&gt;0,'Assumptions (NG)'!Z$13*Model!$U$438*('Assumptions (NG)'!$T$17*AVERAGE('Assumptions (NG)'!$Q$2:$S$2)+'Assumptions (NG)'!$T$18*AVERAGE('Assumptions (NG)'!$Q$3:$S$3))/10^9,0)</f>
        <v>0.6511694739</v>
      </c>
      <c r="Z618" s="160">
        <f>IF($U$438&gt;0,'Assumptions (NG)'!AA$13*Model!$U$438*('Assumptions (NG)'!$T$17*AVERAGE('Assumptions (NG)'!$Q$2:$S$2)+'Assumptions (NG)'!$T$18*AVERAGE('Assumptions (NG)'!$Q$3:$S$3))/10^9,0)</f>
        <v>0.5853947795</v>
      </c>
      <c r="AA618" s="160">
        <f>IF($U$438&gt;0,'Assumptions (NG)'!AB$13*Model!$U$438*('Assumptions (NG)'!$T$17*AVERAGE('Assumptions (NG)'!$Q$2:$S$2)+'Assumptions (NG)'!$T$18*AVERAGE('Assumptions (NG)'!$Q$3:$S$3))/10^9,0)</f>
        <v>0.5543867094</v>
      </c>
      <c r="AB618" s="160">
        <f>IF($U$438&gt;0,'Assumptions (NG)'!AC$13*Model!$U$438*('Assumptions (NG)'!$T$17*AVERAGE('Assumptions (NG)'!$Q$2:$S$2)+'Assumptions (NG)'!$T$18*AVERAGE('Assumptions (NG)'!$Q$3:$S$3))/10^9,0)</f>
        <v>0.5543867094</v>
      </c>
      <c r="AC618" s="160">
        <f>IF($U$438&gt;0,'Assumptions (NG)'!AD$13*Model!$U$438*('Assumptions (NG)'!$T$17*AVERAGE('Assumptions (NG)'!$Q$2:$S$2)+'Assumptions (NG)'!$T$18*AVERAGE('Assumptions (NG)'!$Q$3:$S$3))/10^9,0)</f>
        <v>0.5553263478</v>
      </c>
      <c r="AD618" s="160">
        <f>IF($U$438&gt;0,'Assumptions (NG)'!AE$13*Model!$U$438*('Assumptions (NG)'!$T$17*AVERAGE('Assumptions (NG)'!$Q$2:$S$2)+'Assumptions (NG)'!$T$18*AVERAGE('Assumptions (NG)'!$Q$3:$S$3))/10^9,0)</f>
        <v>0.5543867094</v>
      </c>
      <c r="AE618" s="160">
        <f>IF($U$438&gt;0,'Assumptions (NG)'!AF$13*Model!$U$438*('Assumptions (NG)'!$T$17*AVERAGE('Assumptions (NG)'!$Q$2:$S$2)+'Assumptions (NG)'!$T$18*AVERAGE('Assumptions (NG)'!$Q$3:$S$3))/10^9,0)</f>
        <v>0.5553263478</v>
      </c>
      <c r="AF618" s="160">
        <f>IF($U$438&gt;0,'Assumptions (NG)'!AG$13*Model!$U$438*('Assumptions (NG)'!$T$17*AVERAGE('Assumptions (NG)'!$Q$2:$S$2)+'Assumptions (NG)'!$T$18*AVERAGE('Assumptions (NG)'!$Q$3:$S$3))/10^9,0)</f>
        <v>0.5543867094</v>
      </c>
      <c r="AG618" s="160">
        <f>IF($U$438&gt;0,'Assumptions (NG)'!AH$13*Model!$U$438*('Assumptions (NG)'!$T$17*AVERAGE('Assumptions (NG)'!$Q$2:$S$2)+'Assumptions (NG)'!$T$18*AVERAGE('Assumptions (NG)'!$Q$3:$S$3))/10^9,0)</f>
        <v>0.5553263478</v>
      </c>
      <c r="AH618" s="160">
        <f>IF($U$438&gt;0,'Assumptions (NG)'!AI$13*Model!$U$438*('Assumptions (NG)'!$T$17*AVERAGE('Assumptions (NG)'!$Q$2:$S$2)+'Assumptions (NG)'!$T$18*AVERAGE('Assumptions (NG)'!$Q$3:$S$3))/10^9,0)</f>
        <v>0.5543867094</v>
      </c>
      <c r="AI618" s="160">
        <f>IF($U$438&gt;0,'Assumptions (NG)'!AJ$13*Model!$U$438*('Assumptions (NG)'!$T$17*AVERAGE('Assumptions (NG)'!$Q$2:$S$2)+'Assumptions (NG)'!$T$18*AVERAGE('Assumptions (NG)'!$Q$3:$S$3))/10^9,0)</f>
        <v>0.5553263478</v>
      </c>
      <c r="AJ618" s="160">
        <f>IF($U$438&gt;0,'Assumptions (NG)'!AK$13*Model!$U$438*('Assumptions (NG)'!$T$17*AVERAGE('Assumptions (NG)'!$Q$2:$S$2)+'Assumptions (NG)'!$T$18*AVERAGE('Assumptions (NG)'!$Q$3:$S$3))/10^9,0)</f>
        <v>0.2771933547</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0.0108702199</v>
      </c>
      <c r="Y621" s="176">
        <f>IF($X$438&gt;0,'Assumptions (NG)'!W13*Model!$X$438*('Assumptions (NG)'!$W$17*AVERAGE('Assumptions (NG)'!$T$2:$V$2)+'Assumptions (NG)'!$W$18*AVERAGE('Assumptions (NG)'!$T$3:$V$3))/10^9,0)</f>
        <v>0.02065341781</v>
      </c>
      <c r="Z621" s="176">
        <f>IF($X$438&gt;0,'Assumptions (NG)'!X13*Model!$X$438*('Assumptions (NG)'!$W$17*AVERAGE('Assumptions (NG)'!$T$2:$V$2)+'Assumptions (NG)'!$W$18*AVERAGE('Assumptions (NG)'!$T$3:$V$3))/10^9,0)</f>
        <v>0.01858807603</v>
      </c>
      <c r="AA621" s="176">
        <f>IF($X$438&gt;0,'Assumptions (NG)'!Y13*Model!$X$438*('Assumptions (NG)'!$W$17*AVERAGE('Assumptions (NG)'!$T$2:$V$2)+'Assumptions (NG)'!$W$18*AVERAGE('Assumptions (NG)'!$T$3:$V$3))/10^9,0)</f>
        <v>0.01674013865</v>
      </c>
      <c r="AB621" s="176">
        <f>IF($X$438&gt;0,'Assumptions (NG)'!Z13*Model!$X$438*('Assumptions (NG)'!$W$17*AVERAGE('Assumptions (NG)'!$T$2:$V$2)+'Assumptions (NG)'!$W$18*AVERAGE('Assumptions (NG)'!$T$3:$V$3))/10^9,0)</f>
        <v>0.01506612478</v>
      </c>
      <c r="AC621" s="176">
        <f>IF($X$438&gt;0,'Assumptions (NG)'!AA13*Model!$X$438*('Assumptions (NG)'!$W$17*AVERAGE('Assumptions (NG)'!$T$2:$V$2)+'Assumptions (NG)'!$W$18*AVERAGE('Assumptions (NG)'!$T$3:$V$3))/10^9,0)</f>
        <v>0.013544294</v>
      </c>
      <c r="AD621" s="176">
        <f>IF($X$438&gt;0,'Assumptions (NG)'!AB13*Model!$X$438*('Assumptions (NG)'!$W$17*AVERAGE('Assumptions (NG)'!$T$2:$V$2)+'Assumptions (NG)'!$W$18*AVERAGE('Assumptions (NG)'!$T$3:$V$3))/10^9,0)</f>
        <v>0.01282685948</v>
      </c>
      <c r="AE621" s="176">
        <f>IF($X$438&gt;0,'Assumptions (NG)'!AC13*Model!$X$438*('Assumptions (NG)'!$W$17*AVERAGE('Assumptions (NG)'!$T$2:$V$2)+'Assumptions (NG)'!$W$18*AVERAGE('Assumptions (NG)'!$T$3:$V$3))/10^9,0)</f>
        <v>0.01282685948</v>
      </c>
      <c r="AF621" s="176">
        <f>IF($X$438&gt;0,'Assumptions (NG)'!AD13*Model!$X$438*('Assumptions (NG)'!$W$17*AVERAGE('Assumptions (NG)'!$T$2:$V$2)+'Assumptions (NG)'!$W$18*AVERAGE('Assumptions (NG)'!$T$3:$V$3))/10^9,0)</f>
        <v>0.01284859992</v>
      </c>
      <c r="AG621" s="176">
        <f>IF($X$438&gt;0,'Assumptions (NG)'!AE13*Model!$X$438*('Assumptions (NG)'!$W$17*AVERAGE('Assumptions (NG)'!$T$2:$V$2)+'Assumptions (NG)'!$W$18*AVERAGE('Assumptions (NG)'!$T$3:$V$3))/10^9,0)</f>
        <v>0.01282685948</v>
      </c>
      <c r="AH621" s="176">
        <f>IF($X$438&gt;0,'Assumptions (NG)'!AF13*Model!$X$438*('Assumptions (NG)'!$W$17*AVERAGE('Assumptions (NG)'!$T$2:$V$2)+'Assumptions (NG)'!$W$18*AVERAGE('Assumptions (NG)'!$T$3:$V$3))/10^9,0)</f>
        <v>0.01284859992</v>
      </c>
      <c r="AI621" s="176">
        <f>IF($X$438&gt;0,'Assumptions (NG)'!AG13*Model!$X$438*('Assumptions (NG)'!$W$17*AVERAGE('Assumptions (NG)'!$T$2:$V$2)+'Assumptions (NG)'!$W$18*AVERAGE('Assumptions (NG)'!$T$3:$V$3))/10^9,0)</f>
        <v>0.01282685948</v>
      </c>
      <c r="AJ621" s="176">
        <f>IF($X$438&gt;0,'Assumptions (NG)'!AH13*Model!$X$438*('Assumptions (NG)'!$W$17*AVERAGE('Assumptions (NG)'!$T$2:$V$2)+'Assumptions (NG)'!$W$18*AVERAGE('Assumptions (NG)'!$T$3:$V$3))/10^9,0)</f>
        <v>0.01284859992</v>
      </c>
      <c r="AK621" s="176">
        <f>IF($X$438&gt;0,'Assumptions (NG)'!AI13*Model!$X$438*('Assumptions (NG)'!$W$17*AVERAGE('Assumptions (NG)'!$T$2:$V$2)+'Assumptions (NG)'!$W$18*AVERAGE('Assumptions (NG)'!$T$3:$V$3))/10^9,0)</f>
        <v>0.01282685948</v>
      </c>
      <c r="AL621" s="176">
        <f>IF($X$438&gt;0,'Assumptions (NG)'!AJ13*Model!$X$438*('Assumptions (NG)'!$W$17*AVERAGE('Assumptions (NG)'!$T$2:$V$2)+'Assumptions (NG)'!$W$18*AVERAGE('Assumptions (NG)'!$T$3:$V$3))/10^9,0)</f>
        <v>0.01284859992</v>
      </c>
      <c r="AM621" s="176">
        <f>IF($X$438&gt;0,'Assumptions (NG)'!AK13*Model!$X$438*('Assumptions (NG)'!$W$17*AVERAGE('Assumptions (NG)'!$T$2:$V$2)+'Assumptions (NG)'!$W$18*AVERAGE('Assumptions (NG)'!$T$3:$V$3))/10^9,0)</f>
        <v>0.006413429742</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v>
      </c>
      <c r="AD626" s="160">
        <f>IF($AC$438&gt;0,'Assumptions (NG)'!W13*Model!$AC$438*('Assumptions (NG)'!$AB$17*AVERAGE('Assumptions (NG)'!$Y$2:$AA$2)+'Assumptions (NG)'!$AB$18*AVERAGE('Assumptions (NG)'!$Y$3:$AA$3))/10^9,0)</f>
        <v>0</v>
      </c>
      <c r="AE626" s="160">
        <f>IF($AC$438&gt;0,'Assumptions (NG)'!X13*Model!$AC$438*('Assumptions (NG)'!$AB$17*AVERAGE('Assumptions (NG)'!$Y$2:$AA$2)+'Assumptions (NG)'!$AB$18*AVERAGE('Assumptions (NG)'!$Y$3:$AA$3))/10^9,0)</f>
        <v>0</v>
      </c>
      <c r="AF626" s="160">
        <f>IF($AC$438&gt;0,'Assumptions (NG)'!Y13*Model!$AC$438*('Assumptions (NG)'!$AB$17*AVERAGE('Assumptions (NG)'!$Y$2:$AA$2)+'Assumptions (NG)'!$AB$18*AVERAGE('Assumptions (NG)'!$Y$3:$AA$3))/10^9,0)</f>
        <v>0</v>
      </c>
      <c r="AG626" s="160">
        <f>IF($AC$438&gt;0,'Assumptions (NG)'!Z13*Model!$AC$438*('Assumptions (NG)'!$AB$17*AVERAGE('Assumptions (NG)'!$Y$2:$AA$2)+'Assumptions (NG)'!$AB$18*AVERAGE('Assumptions (NG)'!$Y$3:$AA$3))/10^9,0)</f>
        <v>0</v>
      </c>
      <c r="AH626" s="160">
        <f>IF($AC$438&gt;0,'Assumptions (NG)'!AA13*Model!$AC$438*('Assumptions (NG)'!$AB$17*AVERAGE('Assumptions (NG)'!$Y$2:$AA$2)+'Assumptions (NG)'!$AB$18*AVERAGE('Assumptions (NG)'!$Y$3:$AA$3))/10^9,0)</f>
        <v>0</v>
      </c>
      <c r="AI626" s="160">
        <f>IF($AC$438&gt;0,'Assumptions (NG)'!AB13*Model!$AC$438*('Assumptions (NG)'!$AB$17*AVERAGE('Assumptions (NG)'!$Y$2:$AA$2)+'Assumptions (NG)'!$AB$18*AVERAGE('Assumptions (NG)'!$Y$3:$AA$3))/10^9,0)</f>
        <v>0</v>
      </c>
      <c r="AJ626" s="160">
        <f>IF($AC$438&gt;0,'Assumptions (NG)'!AC13*Model!$AC$438*('Assumptions (NG)'!$AB$17*AVERAGE('Assumptions (NG)'!$Y$2:$AA$2)+'Assumptions (NG)'!$AB$18*AVERAGE('Assumptions (NG)'!$Y$3:$AA$3))/10^9,0)</f>
        <v>0</v>
      </c>
      <c r="AK626" s="160">
        <f>IF($AC$438&gt;0,'Assumptions (NG)'!AD13*Model!$AC$438*('Assumptions (NG)'!$AB$17*AVERAGE('Assumptions (NG)'!$Y$2:$AA$2)+'Assumptions (NG)'!$AB$18*AVERAGE('Assumptions (NG)'!$Y$3:$AA$3))/10^9,0)</f>
        <v>0</v>
      </c>
      <c r="AL626" s="160">
        <f>IF($AC$438&gt;0,'Assumptions (NG)'!AE13*Model!$AC$438*('Assumptions (NG)'!$AB$17*AVERAGE('Assumptions (NG)'!$Y$2:$AA$2)+'Assumptions (NG)'!$AB$18*AVERAGE('Assumptions (NG)'!$Y$3:$AA$3))/10^9,0)</f>
        <v>0</v>
      </c>
      <c r="AM626" s="160">
        <f>IF($AC$438&gt;0,'Assumptions (NG)'!AF13*Model!$AC$438*('Assumptions (NG)'!$AB$17*AVERAGE('Assumptions (NG)'!$Y$2:$AA$2)+'Assumptions (NG)'!$AB$18*AVERAGE('Assumptions (NG)'!$Y$3:$AA$3))/10^9,0)</f>
        <v>0</v>
      </c>
      <c r="AN626" s="160">
        <f>IF($AC$438&gt;0,'Assumptions (NG)'!AG13*Model!$AC$438*('Assumptions (NG)'!$AB$17*AVERAGE('Assumptions (NG)'!$Y$2:$AA$2)+'Assumptions (NG)'!$AB$18*AVERAGE('Assumptions (NG)'!$Y$3:$AA$3))/10^9,0)</f>
        <v>0</v>
      </c>
      <c r="AO626" s="160">
        <f>IF($AC$438&gt;0,'Assumptions (NG)'!AH13*Model!$AC$438*('Assumptions (NG)'!$AB$17*AVERAGE('Assumptions (NG)'!$Y$2:$AA$2)+'Assumptions (NG)'!$AB$18*AVERAGE('Assumptions (NG)'!$Y$3:$AA$3))/10^9,0)</f>
        <v>0</v>
      </c>
      <c r="AP626" s="160">
        <f>IF($AC$438&gt;0,'Assumptions (NG)'!AI13*Model!$AC$438*('Assumptions (NG)'!$AB$17*AVERAGE('Assumptions (NG)'!$Y$2:$AA$2)+'Assumptions (NG)'!$AB$18*AVERAGE('Assumptions (NG)'!$Y$3:$AA$3))/10^9,0)</f>
        <v>0</v>
      </c>
      <c r="AQ626" s="160">
        <f>IF($AC$438&gt;0,'Assumptions (NG)'!AJ13*Model!$AC$438*('Assumptions (NG)'!$AB$17*AVERAGE('Assumptions (NG)'!$Y$2:$AA$2)+'Assumptions (NG)'!$AB$18*AVERAGE('Assumptions (NG)'!$Y$3:$AA$3))/10^9,0)</f>
        <v>0</v>
      </c>
      <c r="AR626" s="160">
        <f>IF($AC$438&gt;0,'Assumptions (NG)'!AK13*Model!$AC$438*('Assumptions (NG)'!$AB$17*AVERAGE('Assumptions (NG)'!$Y$2:$AA$2)+'Assumptions (NG)'!$AB$18*AVERAGE('Assumptions (NG)'!$Y$3:$AA$3))/10^9,0)</f>
        <v>0</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v>
      </c>
      <c r="AE627" s="160">
        <f>IF($AD$438&gt;0,'Assumptions (NG)'!W13*Model!$AD$438*('Assumptions (NG)'!$AC$17*AVERAGE('Assumptions (NG)'!$Z$2:$AB$2)+'Assumptions (NG)'!$AC$18*AVERAGE('Assumptions (NG)'!$Z$3:$AB$3))/10^9,0)</f>
        <v>0</v>
      </c>
      <c r="AF627" s="160">
        <f>IF($AD$438&gt;0,'Assumptions (NG)'!X13*Model!$AD$438*('Assumptions (NG)'!$AC$17*AVERAGE('Assumptions (NG)'!$Z$2:$AB$2)+'Assumptions (NG)'!$AC$18*AVERAGE('Assumptions (NG)'!$Z$3:$AB$3))/10^9,0)</f>
        <v>0</v>
      </c>
      <c r="AG627" s="160">
        <f>IF($AD$438&gt;0,'Assumptions (NG)'!Y13*Model!$AD$438*('Assumptions (NG)'!$AC$17*AVERAGE('Assumptions (NG)'!$Z$2:$AB$2)+'Assumptions (NG)'!$AC$18*AVERAGE('Assumptions (NG)'!$Z$3:$AB$3))/10^9,0)</f>
        <v>0</v>
      </c>
      <c r="AH627" s="160">
        <f>IF($AD$438&gt;0,'Assumptions (NG)'!Z13*Model!$AD$438*('Assumptions (NG)'!$AC$17*AVERAGE('Assumptions (NG)'!$Z$2:$AB$2)+'Assumptions (NG)'!$AC$18*AVERAGE('Assumptions (NG)'!$Z$3:$AB$3))/10^9,0)</f>
        <v>0</v>
      </c>
      <c r="AI627" s="160">
        <f>IF($AD$438&gt;0,'Assumptions (NG)'!AA13*Model!$AD$438*('Assumptions (NG)'!$AC$17*AVERAGE('Assumptions (NG)'!$Z$2:$AB$2)+'Assumptions (NG)'!$AC$18*AVERAGE('Assumptions (NG)'!$Z$3:$AB$3))/10^9,0)</f>
        <v>0</v>
      </c>
      <c r="AJ627" s="160">
        <f>IF($AD$438&gt;0,'Assumptions (NG)'!AB13*Model!$AD$438*('Assumptions (NG)'!$AC$17*AVERAGE('Assumptions (NG)'!$Z$2:$AB$2)+'Assumptions (NG)'!$AC$18*AVERAGE('Assumptions (NG)'!$Z$3:$AB$3))/10^9,0)</f>
        <v>0</v>
      </c>
      <c r="AK627" s="160">
        <f>IF($AD$438&gt;0,'Assumptions (NG)'!AC13*Model!$AD$438*('Assumptions (NG)'!$AC$17*AVERAGE('Assumptions (NG)'!$Z$2:$AB$2)+'Assumptions (NG)'!$AC$18*AVERAGE('Assumptions (NG)'!$Z$3:$AB$3))/10^9,0)</f>
        <v>0</v>
      </c>
      <c r="AL627" s="160">
        <f>IF($AD$438&gt;0,'Assumptions (NG)'!AD13*Model!$AD$438*('Assumptions (NG)'!$AC$17*AVERAGE('Assumptions (NG)'!$Z$2:$AB$2)+'Assumptions (NG)'!$AC$18*AVERAGE('Assumptions (NG)'!$Z$3:$AB$3))/10^9,0)</f>
        <v>0</v>
      </c>
      <c r="AM627" s="160">
        <f>IF($AD$438&gt;0,'Assumptions (NG)'!AE13*Model!$AD$438*('Assumptions (NG)'!$AC$17*AVERAGE('Assumptions (NG)'!$Z$2:$AB$2)+'Assumptions (NG)'!$AC$18*AVERAGE('Assumptions (NG)'!$Z$3:$AB$3))/10^9,0)</f>
        <v>0</v>
      </c>
      <c r="AN627" s="160">
        <f>IF($AD$438&gt;0,'Assumptions (NG)'!AF13*Model!$AD$438*('Assumptions (NG)'!$AC$17*AVERAGE('Assumptions (NG)'!$Z$2:$AB$2)+'Assumptions (NG)'!$AC$18*AVERAGE('Assumptions (NG)'!$Z$3:$AB$3))/10^9,0)</f>
        <v>0</v>
      </c>
      <c r="AO627" s="160">
        <f>IF($AD$438&gt;0,'Assumptions (NG)'!AG13*Model!$AD$438*('Assumptions (NG)'!$AC$17*AVERAGE('Assumptions (NG)'!$Z$2:$AB$2)+'Assumptions (NG)'!$AC$18*AVERAGE('Assumptions (NG)'!$Z$3:$AB$3))/10^9,0)</f>
        <v>0</v>
      </c>
      <c r="AP627" s="160">
        <f>IF($AD$438&gt;0,'Assumptions (NG)'!AH13*Model!$AD$438*('Assumptions (NG)'!$AC$17*AVERAGE('Assumptions (NG)'!$Z$2:$AB$2)+'Assumptions (NG)'!$AC$18*AVERAGE('Assumptions (NG)'!$Z$3:$AB$3))/10^9,0)</f>
        <v>0</v>
      </c>
      <c r="AQ627" s="160">
        <f>IF($AD$438&gt;0,'Assumptions (NG)'!AI13*Model!$AD$438*('Assumptions (NG)'!$AC$17*AVERAGE('Assumptions (NG)'!$Z$2:$AB$2)+'Assumptions (NG)'!$AC$18*AVERAGE('Assumptions (NG)'!$Z$3:$AB$3))/10^9,0)</f>
        <v>0</v>
      </c>
      <c r="AR627" s="160">
        <f>IF($AD$438&gt;0,'Assumptions (NG)'!AJ13*Model!$AD$438*('Assumptions (NG)'!$AC$17*AVERAGE('Assumptions (NG)'!$Z$2:$AB$2)+'Assumptions (NG)'!$AC$18*AVERAGE('Assumptions (NG)'!$Z$3:$AB$3))/10^9,0)</f>
        <v>0</v>
      </c>
      <c r="AS627" s="160">
        <f>IF($AD$438&gt;0,'Assumptions (NG)'!AK13*Model!$AD$438*('Assumptions (NG)'!$AC$17*AVERAGE('Assumptions (NG)'!$Z$2:$AB$2)+'Assumptions (NG)'!$AC$18*AVERAGE('Assumptions (NG)'!$Z$3:$AB$3))/10^9,0)</f>
        <v>0</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v>
      </c>
      <c r="AG629" s="160">
        <f>IF($AF$438&gt;0,'Assumptions (NG)'!W13*Model!$AF$438*('Assumptions (NG)'!$AE$17*AVERAGE('Assumptions (NG)'!$AB$2:$AD$2)+'Assumptions (NG)'!$AE$18*AVERAGE('Assumptions (NG)'!$AB$3:$AD$3))/10^9,0)</f>
        <v>0</v>
      </c>
      <c r="AH629" s="160">
        <f>IF($AF$438&gt;0,'Assumptions (NG)'!X13*Model!$AF$438*('Assumptions (NG)'!$AE$17*AVERAGE('Assumptions (NG)'!$AB$2:$AD$2)+'Assumptions (NG)'!$AE$18*AVERAGE('Assumptions (NG)'!$AB$3:$AD$3))/10^9,0)</f>
        <v>0</v>
      </c>
      <c r="AI629" s="160">
        <f>IF($AF$438&gt;0,'Assumptions (NG)'!Y13*Model!$AF$438*('Assumptions (NG)'!$AE$17*AVERAGE('Assumptions (NG)'!$AB$2:$AD$2)+'Assumptions (NG)'!$AE$18*AVERAGE('Assumptions (NG)'!$AB$3:$AD$3))/10^9,0)</f>
        <v>0</v>
      </c>
      <c r="AJ629" s="160">
        <f>IF($AF$438&gt;0,'Assumptions (NG)'!Z13*Model!$AF$438*('Assumptions (NG)'!$AE$17*AVERAGE('Assumptions (NG)'!$AB$2:$AD$2)+'Assumptions (NG)'!$AE$18*AVERAGE('Assumptions (NG)'!$AB$3:$AD$3))/10^9,0)</f>
        <v>0</v>
      </c>
      <c r="AK629" s="160">
        <f>IF($AF$438&gt;0,'Assumptions (NG)'!AA13*Model!$AF$438*('Assumptions (NG)'!$AE$17*AVERAGE('Assumptions (NG)'!$AB$2:$AD$2)+'Assumptions (NG)'!$AE$18*AVERAGE('Assumptions (NG)'!$AB$3:$AD$3))/10^9,0)</f>
        <v>0</v>
      </c>
      <c r="AL629" s="160">
        <f>IF($AF$438&gt;0,'Assumptions (NG)'!AB13*Model!$AF$438*('Assumptions (NG)'!$AE$17*AVERAGE('Assumptions (NG)'!$AB$2:$AD$2)+'Assumptions (NG)'!$AE$18*AVERAGE('Assumptions (NG)'!$AB$3:$AD$3))/10^9,0)</f>
        <v>0</v>
      </c>
      <c r="AM629" s="160">
        <f>IF($AF$438&gt;0,'Assumptions (NG)'!AC13*Model!$AF$438*('Assumptions (NG)'!$AE$17*AVERAGE('Assumptions (NG)'!$AB$2:$AD$2)+'Assumptions (NG)'!$AE$18*AVERAGE('Assumptions (NG)'!$AB$3:$AD$3))/10^9,0)</f>
        <v>0</v>
      </c>
      <c r="AN629" s="160">
        <f>IF($AF$438&gt;0,'Assumptions (NG)'!AD13*Model!$AF$438*('Assumptions (NG)'!$AE$17*AVERAGE('Assumptions (NG)'!$AB$2:$AD$2)+'Assumptions (NG)'!$AE$18*AVERAGE('Assumptions (NG)'!$AB$3:$AD$3))/10^9,0)</f>
        <v>0</v>
      </c>
      <c r="AO629" s="160">
        <f>IF($AF$438&gt;0,'Assumptions (NG)'!AE13*Model!$AF$438*('Assumptions (NG)'!$AE$17*AVERAGE('Assumptions (NG)'!$AB$2:$AD$2)+'Assumptions (NG)'!$AE$18*AVERAGE('Assumptions (NG)'!$AB$3:$AD$3))/10^9,0)</f>
        <v>0</v>
      </c>
      <c r="AP629" s="160">
        <f>IF($AF$438&gt;0,'Assumptions (NG)'!AF13*Model!$AF$438*('Assumptions (NG)'!$AE$17*AVERAGE('Assumptions (NG)'!$AB$2:$AD$2)+'Assumptions (NG)'!$AE$18*AVERAGE('Assumptions (NG)'!$AB$3:$AD$3))/10^9,0)</f>
        <v>0</v>
      </c>
      <c r="AQ629" s="160">
        <f>IF($AF$438&gt;0,'Assumptions (NG)'!AG13*Model!$AF$438*('Assumptions (NG)'!$AE$17*AVERAGE('Assumptions (NG)'!$AB$2:$AD$2)+'Assumptions (NG)'!$AE$18*AVERAGE('Assumptions (NG)'!$AB$3:$AD$3))/10^9,0)</f>
        <v>0</v>
      </c>
      <c r="AR629" s="160">
        <f>IF($AF$438&gt;0,'Assumptions (NG)'!AH13*Model!$AF$438*('Assumptions (NG)'!$AE$17*AVERAGE('Assumptions (NG)'!$AB$2:$AD$2)+'Assumptions (NG)'!$AE$18*AVERAGE('Assumptions (NG)'!$AB$3:$AD$3))/10^9,0)</f>
        <v>0</v>
      </c>
      <c r="AS629" s="160">
        <f>IF($AF$438&gt;0,'Assumptions (NG)'!AI13*Model!$AF$438*('Assumptions (NG)'!$AE$17*AVERAGE('Assumptions (NG)'!$AB$2:$AD$2)+'Assumptions (NG)'!$AE$18*AVERAGE('Assumptions (NG)'!$AB$3:$AD$3))/10^9,0)</f>
        <v>0</v>
      </c>
      <c r="AT629" s="160">
        <f>IF($AF$438&gt;0,'Assumptions (NG)'!AJ13*Model!$AF$438*('Assumptions (NG)'!$AE$17*AVERAGE('Assumptions (NG)'!$AB$2:$AD$2)+'Assumptions (NG)'!$AE$18*AVERAGE('Assumptions (NG)'!$AB$3:$AD$3))/10^9,0)</f>
        <v>0</v>
      </c>
      <c r="AU629" s="160">
        <f>IF($AF$438&gt;0,'Assumptions (NG)'!AK13*Model!$AF$438*('Assumptions (NG)'!$AE$17*AVERAGE('Assumptions (NG)'!$AB$2:$AD$2)+'Assumptions (NG)'!$AE$18*AVERAGE('Assumptions (NG)'!$AB$3:$AD$3))/10^9,0)</f>
        <v>0</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v>
      </c>
      <c r="AH630" s="160">
        <f>IF($AG$438&gt;0,'Assumptions (NG)'!W13*Model!$AG$438*('Assumptions (NG)'!$AF$17*AVERAGE('Assumptions (NG)'!$AC$2:$AE$2)+'Assumptions (NG)'!$AF$18*AVERAGE('Assumptions (NG)'!$AC$3:$AE$3))/10^9,0)</f>
        <v>0</v>
      </c>
      <c r="AI630" s="160">
        <f>IF($AG$438&gt;0,'Assumptions (NG)'!X13*Model!$AG$438*('Assumptions (NG)'!$AF$17*AVERAGE('Assumptions (NG)'!$AC$2:$AE$2)+'Assumptions (NG)'!$AF$18*AVERAGE('Assumptions (NG)'!$AC$3:$AE$3))/10^9,0)</f>
        <v>0</v>
      </c>
      <c r="AJ630" s="160">
        <f>IF($AG$438&gt;0,'Assumptions (NG)'!Y13*Model!$AG$438*('Assumptions (NG)'!$AF$17*AVERAGE('Assumptions (NG)'!$AC$2:$AE$2)+'Assumptions (NG)'!$AF$18*AVERAGE('Assumptions (NG)'!$AC$3:$AE$3))/10^9,0)</f>
        <v>0</v>
      </c>
      <c r="AK630" s="160">
        <f>IF($AG$438&gt;0,'Assumptions (NG)'!Z13*Model!$AG$438*('Assumptions (NG)'!$AF$17*AVERAGE('Assumptions (NG)'!$AC$2:$AE$2)+'Assumptions (NG)'!$AF$18*AVERAGE('Assumptions (NG)'!$AC$3:$AE$3))/10^9,0)</f>
        <v>0</v>
      </c>
      <c r="AL630" s="160">
        <f>IF($AG$438&gt;0,'Assumptions (NG)'!AA13*Model!$AG$438*('Assumptions (NG)'!$AF$17*AVERAGE('Assumptions (NG)'!$AC$2:$AE$2)+'Assumptions (NG)'!$AF$18*AVERAGE('Assumptions (NG)'!$AC$3:$AE$3))/10^9,0)</f>
        <v>0</v>
      </c>
      <c r="AM630" s="160">
        <f>IF($AG$438&gt;0,'Assumptions (NG)'!AB13*Model!$AG$438*('Assumptions (NG)'!$AF$17*AVERAGE('Assumptions (NG)'!$AC$2:$AE$2)+'Assumptions (NG)'!$AF$18*AVERAGE('Assumptions (NG)'!$AC$3:$AE$3))/10^9,0)</f>
        <v>0</v>
      </c>
      <c r="AN630" s="160">
        <f>IF($AG$438&gt;0,'Assumptions (NG)'!AC13*Model!$AG$438*('Assumptions (NG)'!$AF$17*AVERAGE('Assumptions (NG)'!$AC$2:$AE$2)+'Assumptions (NG)'!$AF$18*AVERAGE('Assumptions (NG)'!$AC$3:$AE$3))/10^9,0)</f>
        <v>0</v>
      </c>
      <c r="AO630" s="160">
        <f>IF($AG$438&gt;0,'Assumptions (NG)'!AD13*Model!$AG$438*('Assumptions (NG)'!$AF$17*AVERAGE('Assumptions (NG)'!$AC$2:$AE$2)+'Assumptions (NG)'!$AF$18*AVERAGE('Assumptions (NG)'!$AC$3:$AE$3))/10^9,0)</f>
        <v>0</v>
      </c>
      <c r="AP630" s="160">
        <f>IF($AG$438&gt;0,'Assumptions (NG)'!AE13*Model!$AG$438*('Assumptions (NG)'!$AF$17*AVERAGE('Assumptions (NG)'!$AC$2:$AE$2)+'Assumptions (NG)'!$AF$18*AVERAGE('Assumptions (NG)'!$AC$3:$AE$3))/10^9,0)</f>
        <v>0</v>
      </c>
      <c r="AQ630" s="160">
        <f>IF($AG$438&gt;0,'Assumptions (NG)'!AF13*Model!$AG$438*('Assumptions (NG)'!$AF$17*AVERAGE('Assumptions (NG)'!$AC$2:$AE$2)+'Assumptions (NG)'!$AF$18*AVERAGE('Assumptions (NG)'!$AC$3:$AE$3))/10^9,0)</f>
        <v>0</v>
      </c>
      <c r="AR630" s="160">
        <f>IF($AG$438&gt;0,'Assumptions (NG)'!AG13*Model!$AG$438*('Assumptions (NG)'!$AF$17*AVERAGE('Assumptions (NG)'!$AC$2:$AE$2)+'Assumptions (NG)'!$AF$18*AVERAGE('Assumptions (NG)'!$AC$3:$AE$3))/10^9,0)</f>
        <v>0</v>
      </c>
      <c r="AS630" s="160">
        <f>IF($AG$438&gt;0,'Assumptions (NG)'!AH13*Model!$AG$438*('Assumptions (NG)'!$AF$17*AVERAGE('Assumptions (NG)'!$AC$2:$AE$2)+'Assumptions (NG)'!$AF$18*AVERAGE('Assumptions (NG)'!$AC$3:$AE$3))/10^9,0)</f>
        <v>0</v>
      </c>
      <c r="AT630" s="160">
        <f>IF($AG$438&gt;0,'Assumptions (NG)'!AI13*Model!$AG$438*('Assumptions (NG)'!$AF$17*AVERAGE('Assumptions (NG)'!$AC$2:$AE$2)+'Assumptions (NG)'!$AF$18*AVERAGE('Assumptions (NG)'!$AC$3:$AE$3))/10^9,0)</f>
        <v>0</v>
      </c>
      <c r="AU630" s="160">
        <f>IF($AG$438&gt;0,'Assumptions (NG)'!AJ13*Model!$AG$438*('Assumptions (NG)'!$AF$17*AVERAGE('Assumptions (NG)'!$AC$2:$AE$2)+'Assumptions (NG)'!$AF$18*AVERAGE('Assumptions (NG)'!$AC$3:$AE$3))/10^9,0)</f>
        <v>0</v>
      </c>
      <c r="AV630" s="160">
        <f>IF($AG$438&gt;0,'Assumptions (NG)'!AK13*Model!$AG$438*('Assumptions (NG)'!$AF$17*AVERAGE('Assumptions (NG)'!$AC$2:$AE$2)+'Assumptions (NG)'!$AF$18*AVERAGE('Assumptions (NG)'!$AC$3:$AE$3))/10^9,0)</f>
        <v>0</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v>
      </c>
      <c r="AI631" s="160">
        <f>IF($AH$438&gt;0,'Assumptions (NG)'!W13*Model!$AH$438*('Assumptions (NG)'!$AG$17*AVERAGE('Assumptions (NG)'!$AD$2:$AF$2)+'Assumptions (NG)'!$AG$18*AVERAGE('Assumptions (NG)'!$AD$3:$AF$3))/10^9,0)</f>
        <v>0</v>
      </c>
      <c r="AJ631" s="160">
        <f>IF($AH$438&gt;0,'Assumptions (NG)'!X13*Model!$AH$438*('Assumptions (NG)'!$AG$17*AVERAGE('Assumptions (NG)'!$AD$2:$AF$2)+'Assumptions (NG)'!$AG$18*AVERAGE('Assumptions (NG)'!$AD$3:$AF$3))/10^9,0)</f>
        <v>0</v>
      </c>
      <c r="AK631" s="160">
        <f>IF($AH$438&gt;0,'Assumptions (NG)'!Y13*Model!$AH$438*('Assumptions (NG)'!$AG$17*AVERAGE('Assumptions (NG)'!$AD$2:$AF$2)+'Assumptions (NG)'!$AG$18*AVERAGE('Assumptions (NG)'!$AD$3:$AF$3))/10^9,0)</f>
        <v>0</v>
      </c>
      <c r="AL631" s="160">
        <f>IF($AH$438&gt;0,'Assumptions (NG)'!Z13*Model!$AH$438*('Assumptions (NG)'!$AG$17*AVERAGE('Assumptions (NG)'!$AD$2:$AF$2)+'Assumptions (NG)'!$AG$18*AVERAGE('Assumptions (NG)'!$AD$3:$AF$3))/10^9,0)</f>
        <v>0</v>
      </c>
      <c r="AM631" s="160">
        <f>IF($AH$438&gt;0,'Assumptions (NG)'!AA13*Model!$AH$438*('Assumptions (NG)'!$AG$17*AVERAGE('Assumptions (NG)'!$AD$2:$AF$2)+'Assumptions (NG)'!$AG$18*AVERAGE('Assumptions (NG)'!$AD$3:$AF$3))/10^9,0)</f>
        <v>0</v>
      </c>
      <c r="AN631" s="160">
        <f>IF($AH$438&gt;0,'Assumptions (NG)'!AB13*Model!$AH$438*('Assumptions (NG)'!$AG$17*AVERAGE('Assumptions (NG)'!$AD$2:$AF$2)+'Assumptions (NG)'!$AG$18*AVERAGE('Assumptions (NG)'!$AD$3:$AF$3))/10^9,0)</f>
        <v>0</v>
      </c>
      <c r="AO631" s="160">
        <f>IF($AH$438&gt;0,'Assumptions (NG)'!AC13*Model!$AH$438*('Assumptions (NG)'!$AG$17*AVERAGE('Assumptions (NG)'!$AD$2:$AF$2)+'Assumptions (NG)'!$AG$18*AVERAGE('Assumptions (NG)'!$AD$3:$AF$3))/10^9,0)</f>
        <v>0</v>
      </c>
      <c r="AP631" s="160">
        <f>IF($AH$438&gt;0,'Assumptions (NG)'!AD13*Model!$AH$438*('Assumptions (NG)'!$AG$17*AVERAGE('Assumptions (NG)'!$AD$2:$AF$2)+'Assumptions (NG)'!$AG$18*AVERAGE('Assumptions (NG)'!$AD$3:$AF$3))/10^9,0)</f>
        <v>0</v>
      </c>
      <c r="AQ631" s="160">
        <f>IF($AH$438&gt;0,'Assumptions (NG)'!AE13*Model!$AH$438*('Assumptions (NG)'!$AG$17*AVERAGE('Assumptions (NG)'!$AD$2:$AF$2)+'Assumptions (NG)'!$AG$18*AVERAGE('Assumptions (NG)'!$AD$3:$AF$3))/10^9,0)</f>
        <v>0</v>
      </c>
      <c r="AR631" s="160">
        <f>IF($AH$438&gt;0,'Assumptions (NG)'!AF13*Model!$AH$438*('Assumptions (NG)'!$AG$17*AVERAGE('Assumptions (NG)'!$AD$2:$AF$2)+'Assumptions (NG)'!$AG$18*AVERAGE('Assumptions (NG)'!$AD$3:$AF$3))/10^9,0)</f>
        <v>0</v>
      </c>
      <c r="AS631" s="160">
        <f>IF($AH$438&gt;0,'Assumptions (NG)'!AG13*Model!$AH$438*('Assumptions (NG)'!$AG$17*AVERAGE('Assumptions (NG)'!$AD$2:$AF$2)+'Assumptions (NG)'!$AG$18*AVERAGE('Assumptions (NG)'!$AD$3:$AF$3))/10^9,0)</f>
        <v>0</v>
      </c>
      <c r="AT631" s="160">
        <f>IF($AH$438&gt;0,'Assumptions (NG)'!AH13*Model!$AH$438*('Assumptions (NG)'!$AG$17*AVERAGE('Assumptions (NG)'!$AD$2:$AF$2)+'Assumptions (NG)'!$AG$18*AVERAGE('Assumptions (NG)'!$AD$3:$AF$3))/10^9,0)</f>
        <v>0</v>
      </c>
      <c r="AU631" s="160">
        <f>IF($AH$438&gt;0,'Assumptions (NG)'!AI13*Model!$AH$438*('Assumptions (NG)'!$AG$17*AVERAGE('Assumptions (NG)'!$AD$2:$AF$2)+'Assumptions (NG)'!$AG$18*AVERAGE('Assumptions (NG)'!$AD$3:$AF$3))/10^9,0)</f>
        <v>0</v>
      </c>
      <c r="AV631" s="160">
        <f>IF($AH$438&gt;0,'Assumptions (NG)'!AJ13*Model!$AH$438*('Assumptions (NG)'!$AG$17*AVERAGE('Assumptions (NG)'!$AD$2:$AF$2)+'Assumptions (NG)'!$AG$18*AVERAGE('Assumptions (NG)'!$AD$3:$AF$3))/10^9,0)</f>
        <v>0</v>
      </c>
      <c r="AW631" s="160">
        <f>IF($AH$438&gt;0,'Assumptions (NG)'!AK13*Model!$AH$438*('Assumptions (NG)'!$AG$17*AVERAGE('Assumptions (NG)'!$AD$2:$AF$2)+'Assumptions (NG)'!$AG$18*AVERAGE('Assumptions (NG)'!$AD$3:$AF$3))/10^9,0)</f>
        <v>0</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v>
      </c>
      <c r="AJ632" s="160">
        <f>IF($AI$438&gt;0,'Assumptions (NG)'!W13*Model!$AI$438*('Assumptions (NG)'!$AH$17*AVERAGE('Assumptions (NG)'!$AE$2:$AG$2)+'Assumptions (NG)'!$AH$18*AVERAGE('Assumptions (NG)'!$AE$3:$AG$3))/10^9,0)</f>
        <v>0</v>
      </c>
      <c r="AK632" s="160">
        <f>IF($AI$438&gt;0,'Assumptions (NG)'!X13*Model!$AI$438*('Assumptions (NG)'!$AH$17*AVERAGE('Assumptions (NG)'!$AE$2:$AG$2)+'Assumptions (NG)'!$AH$18*AVERAGE('Assumptions (NG)'!$AE$3:$AG$3))/10^9,0)</f>
        <v>0</v>
      </c>
      <c r="AL632" s="160">
        <f>IF($AI$438&gt;0,'Assumptions (NG)'!Y13*Model!$AI$438*('Assumptions (NG)'!$AH$17*AVERAGE('Assumptions (NG)'!$AE$2:$AG$2)+'Assumptions (NG)'!$AH$18*AVERAGE('Assumptions (NG)'!$AE$3:$AG$3))/10^9,0)</f>
        <v>0</v>
      </c>
      <c r="AM632" s="160">
        <f>IF($AI$438&gt;0,'Assumptions (NG)'!Z13*Model!$AI$438*('Assumptions (NG)'!$AH$17*AVERAGE('Assumptions (NG)'!$AE$2:$AG$2)+'Assumptions (NG)'!$AH$18*AVERAGE('Assumptions (NG)'!$AE$3:$AG$3))/10^9,0)</f>
        <v>0</v>
      </c>
      <c r="AN632" s="160">
        <f>IF($AI$438&gt;0,'Assumptions (NG)'!AA13*Model!$AI$438*('Assumptions (NG)'!$AH$17*AVERAGE('Assumptions (NG)'!$AE$2:$AG$2)+'Assumptions (NG)'!$AH$18*AVERAGE('Assumptions (NG)'!$AE$3:$AG$3))/10^9,0)</f>
        <v>0</v>
      </c>
      <c r="AO632" s="160">
        <f>IF($AI$438&gt;0,'Assumptions (NG)'!AB13*Model!$AI$438*('Assumptions (NG)'!$AH$17*AVERAGE('Assumptions (NG)'!$AE$2:$AG$2)+'Assumptions (NG)'!$AH$18*AVERAGE('Assumptions (NG)'!$AE$3:$AG$3))/10^9,0)</f>
        <v>0</v>
      </c>
      <c r="AP632" s="160">
        <f>IF($AI$438&gt;0,'Assumptions (NG)'!AC13*Model!$AI$438*('Assumptions (NG)'!$AH$17*AVERAGE('Assumptions (NG)'!$AE$2:$AG$2)+'Assumptions (NG)'!$AH$18*AVERAGE('Assumptions (NG)'!$AE$3:$AG$3))/10^9,0)</f>
        <v>0</v>
      </c>
      <c r="AQ632" s="160">
        <f>IF($AI$438&gt;0,'Assumptions (NG)'!AD13*Model!$AI$438*('Assumptions (NG)'!$AH$17*AVERAGE('Assumptions (NG)'!$AE$2:$AG$2)+'Assumptions (NG)'!$AH$18*AVERAGE('Assumptions (NG)'!$AE$3:$AG$3))/10^9,0)</f>
        <v>0</v>
      </c>
      <c r="AR632" s="160">
        <f>IF($AI$438&gt;0,'Assumptions (NG)'!AE13*Model!$AI$438*('Assumptions (NG)'!$AH$17*AVERAGE('Assumptions (NG)'!$AE$2:$AG$2)+'Assumptions (NG)'!$AH$18*AVERAGE('Assumptions (NG)'!$AE$3:$AG$3))/10^9,0)</f>
        <v>0</v>
      </c>
      <c r="AS632" s="160">
        <f>IF($AI$438&gt;0,'Assumptions (NG)'!AF13*Model!$AI$438*('Assumptions (NG)'!$AH$17*AVERAGE('Assumptions (NG)'!$AE$2:$AG$2)+'Assumptions (NG)'!$AH$18*AVERAGE('Assumptions (NG)'!$AE$3:$AG$3))/10^9,0)</f>
        <v>0</v>
      </c>
      <c r="AT632" s="160">
        <f>IF($AI$438&gt;0,'Assumptions (NG)'!AG13*Model!$AI$438*('Assumptions (NG)'!$AH$17*AVERAGE('Assumptions (NG)'!$AE$2:$AG$2)+'Assumptions (NG)'!$AH$18*AVERAGE('Assumptions (NG)'!$AE$3:$AG$3))/10^9,0)</f>
        <v>0</v>
      </c>
      <c r="AU632" s="160">
        <f>IF($AI$438&gt;0,'Assumptions (NG)'!AH13*Model!$AI$438*('Assumptions (NG)'!$AH$17*AVERAGE('Assumptions (NG)'!$AE$2:$AG$2)+'Assumptions (NG)'!$AH$18*AVERAGE('Assumptions (NG)'!$AE$3:$AG$3))/10^9,0)</f>
        <v>0</v>
      </c>
      <c r="AV632" s="160">
        <f>IF($AI$438&gt;0,'Assumptions (NG)'!AI13*Model!$AI$438*('Assumptions (NG)'!$AH$17*AVERAGE('Assumptions (NG)'!$AE$2:$AG$2)+'Assumptions (NG)'!$AH$18*AVERAGE('Assumptions (NG)'!$AE$3:$AG$3))/10^9,0)</f>
        <v>0</v>
      </c>
      <c r="AW632" s="160">
        <f>IF($AI$438&gt;0,'Assumptions (NG)'!AJ13*Model!$AI$438*('Assumptions (NG)'!$AH$17*AVERAGE('Assumptions (NG)'!$AE$2:$AG$2)+'Assumptions (NG)'!$AH$18*AVERAGE('Assumptions (NG)'!$AE$3:$AG$3))/10^9,0)</f>
        <v>0</v>
      </c>
      <c r="AX632" s="160">
        <f>IF($AI$438&gt;0,'Assumptions (NG)'!AK13*Model!$AI$438*('Assumptions (NG)'!$AH$17*AVERAGE('Assumptions (NG)'!$AE$2:$AG$2)+'Assumptions (NG)'!$AH$18*AVERAGE('Assumptions (NG)'!$AE$3:$AG$3))/10^9,0)</f>
        <v>0</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v>
      </c>
      <c r="AK633" s="177">
        <f>IF($AJ$438&gt;0,'Assumptions (NG)'!W13*Model!$AJ$438*('Assumptions (NG)'!$AI$17*AVERAGE('Assumptions (NG)'!$AF$2:$AH$2)+'Assumptions (NG)'!$AI$18*AVERAGE('Assumptions (NG)'!$AF$3:$AH$3))/10^9,0)</f>
        <v>0</v>
      </c>
      <c r="AL633" s="177">
        <f>IF($AJ$438&gt;0,'Assumptions (NG)'!X13*Model!$AJ$438*('Assumptions (NG)'!$AI$17*AVERAGE('Assumptions (NG)'!$AF$2:$AH$2)+'Assumptions (NG)'!$AI$18*AVERAGE('Assumptions (NG)'!$AF$3:$AH$3))/10^9,0)</f>
        <v>0</v>
      </c>
      <c r="AM633" s="177">
        <f>IF($AJ$438&gt;0,'Assumptions (NG)'!Y13*Model!$AJ$438*('Assumptions (NG)'!$AI$17*AVERAGE('Assumptions (NG)'!$AF$2:$AH$2)+'Assumptions (NG)'!$AI$18*AVERAGE('Assumptions (NG)'!$AF$3:$AH$3))/10^9,0)</f>
        <v>0</v>
      </c>
      <c r="AN633" s="177">
        <f>IF($AJ$438&gt;0,'Assumptions (NG)'!Z13*Model!$AJ$438*('Assumptions (NG)'!$AI$17*AVERAGE('Assumptions (NG)'!$AF$2:$AH$2)+'Assumptions (NG)'!$AI$18*AVERAGE('Assumptions (NG)'!$AF$3:$AH$3))/10^9,0)</f>
        <v>0</v>
      </c>
      <c r="AO633" s="177">
        <f>IF($AJ$438&gt;0,'Assumptions (NG)'!AA13*Model!$AJ$438*('Assumptions (NG)'!$AI$17*AVERAGE('Assumptions (NG)'!$AF$2:$AH$2)+'Assumptions (NG)'!$AI$18*AVERAGE('Assumptions (NG)'!$AF$3:$AH$3))/10^9,0)</f>
        <v>0</v>
      </c>
      <c r="AP633" s="177">
        <f>IF($AJ$438&gt;0,'Assumptions (NG)'!AB13*Model!$AJ$438*('Assumptions (NG)'!$AI$17*AVERAGE('Assumptions (NG)'!$AF$2:$AH$2)+'Assumptions (NG)'!$AI$18*AVERAGE('Assumptions (NG)'!$AF$3:$AH$3))/10^9,0)</f>
        <v>0</v>
      </c>
      <c r="AQ633" s="177">
        <f>IF($AJ$438&gt;0,'Assumptions (NG)'!AC13*Model!$AJ$438*('Assumptions (NG)'!$AI$17*AVERAGE('Assumptions (NG)'!$AF$2:$AH$2)+'Assumptions (NG)'!$AI$18*AVERAGE('Assumptions (NG)'!$AF$3:$AH$3))/10^9,0)</f>
        <v>0</v>
      </c>
      <c r="AR633" s="177">
        <f>IF($AJ$438&gt;0,'Assumptions (NG)'!AD13*Model!$AJ$438*('Assumptions (NG)'!$AI$17*AVERAGE('Assumptions (NG)'!$AF$2:$AH$2)+'Assumptions (NG)'!$AI$18*AVERAGE('Assumptions (NG)'!$AF$3:$AH$3))/10^9,0)</f>
        <v>0</v>
      </c>
      <c r="AS633" s="177">
        <f>IF($AJ$438&gt;0,'Assumptions (NG)'!AE13*Model!$AJ$438*('Assumptions (NG)'!$AI$17*AVERAGE('Assumptions (NG)'!$AF$2:$AH$2)+'Assumptions (NG)'!$AI$18*AVERAGE('Assumptions (NG)'!$AF$3:$AH$3))/10^9,0)</f>
        <v>0</v>
      </c>
      <c r="AT633" s="177">
        <f>IF($AJ$438&gt;0,'Assumptions (NG)'!AF13*Model!$AJ$438*('Assumptions (NG)'!$AI$17*AVERAGE('Assumptions (NG)'!$AF$2:$AH$2)+'Assumptions (NG)'!$AI$18*AVERAGE('Assumptions (NG)'!$AF$3:$AH$3))/10^9,0)</f>
        <v>0</v>
      </c>
      <c r="AU633" s="177">
        <f>IF($AJ$438&gt;0,'Assumptions (NG)'!AG13*Model!$AJ$438*('Assumptions (NG)'!$AI$17*AVERAGE('Assumptions (NG)'!$AF$2:$AH$2)+'Assumptions (NG)'!$AI$18*AVERAGE('Assumptions (NG)'!$AF$3:$AH$3))/10^9,0)</f>
        <v>0</v>
      </c>
      <c r="AV633" s="177">
        <f>IF($AJ$438&gt;0,'Assumptions (NG)'!AH13*Model!$AJ$438*('Assumptions (NG)'!$AI$17*AVERAGE('Assumptions (NG)'!$AF$2:$AH$2)+'Assumptions (NG)'!$AI$18*AVERAGE('Assumptions (NG)'!$AF$3:$AH$3))/10^9,0)</f>
        <v>0</v>
      </c>
      <c r="AW633" s="177">
        <f>IF($AJ$438&gt;0,'Assumptions (NG)'!AI13*Model!$AJ$438*('Assumptions (NG)'!$AI$17*AVERAGE('Assumptions (NG)'!$AF$2:$AH$2)+'Assumptions (NG)'!$AI$18*AVERAGE('Assumptions (NG)'!$AF$3:$AH$3))/10^9,0)</f>
        <v>0</v>
      </c>
      <c r="AX633" s="177">
        <f>IF($AJ$438&gt;0,'Assumptions (NG)'!AJ13*Model!$AJ$438*('Assumptions (NG)'!$AI$17*AVERAGE('Assumptions (NG)'!$AF$2:$AH$2)+'Assumptions (NG)'!$AI$18*AVERAGE('Assumptions (NG)'!$AF$3:$AH$3))/10^9,0)</f>
        <v>0</v>
      </c>
      <c r="AY633" s="177">
        <f>IF($AJ$438&gt;0,'Assumptions (NG)'!AK13*Model!$AJ$438*('Assumptions (NG)'!$AI$17*AVERAGE('Assumptions (NG)'!$AF$2:$AH$2)+'Assumptions (NG)'!$AI$18*AVERAGE('Assumptions (NG)'!$AF$3:$AH$3))/10^9,0)</f>
        <v>0</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v>
      </c>
      <c r="AL634" s="160">
        <f>IF($AK$438&gt;0,'Assumptions (NG)'!W13*Model!$AK$438*('Assumptions (NG)'!$AJ$17*AVERAGE('Assumptions (NG)'!$AG$2:$AI$2)+'Assumptions (NG)'!$AJ$18*AVERAGE('Assumptions (NG)'!$AG$3:$AI$3))/10^9,0)</f>
        <v>0</v>
      </c>
      <c r="AM634" s="160">
        <f>IF($AK$438&gt;0,'Assumptions (NG)'!X13*Model!$AK$438*('Assumptions (NG)'!$AJ$17*AVERAGE('Assumptions (NG)'!$AG$2:$AI$2)+'Assumptions (NG)'!$AJ$18*AVERAGE('Assumptions (NG)'!$AG$3:$AI$3))/10^9,0)</f>
        <v>0</v>
      </c>
      <c r="AN634" s="160">
        <f>IF($AK$438&gt;0,'Assumptions (NG)'!Y13*Model!$AK$438*('Assumptions (NG)'!$AJ$17*AVERAGE('Assumptions (NG)'!$AG$2:$AI$2)+'Assumptions (NG)'!$AJ$18*AVERAGE('Assumptions (NG)'!$AG$3:$AI$3))/10^9,0)</f>
        <v>0</v>
      </c>
      <c r="AO634" s="160">
        <f>IF($AK$438&gt;0,'Assumptions (NG)'!Z13*Model!$AK$438*('Assumptions (NG)'!$AJ$17*AVERAGE('Assumptions (NG)'!$AG$2:$AI$2)+'Assumptions (NG)'!$AJ$18*AVERAGE('Assumptions (NG)'!$AG$3:$AI$3))/10^9,0)</f>
        <v>0</v>
      </c>
      <c r="AP634" s="160">
        <f>IF($AK$438&gt;0,'Assumptions (NG)'!AA13*Model!$AK$438*('Assumptions (NG)'!$AJ$17*AVERAGE('Assumptions (NG)'!$AG$2:$AI$2)+'Assumptions (NG)'!$AJ$18*AVERAGE('Assumptions (NG)'!$AG$3:$AI$3))/10^9,0)</f>
        <v>0</v>
      </c>
      <c r="AQ634" s="160">
        <f>IF($AK$438&gt;0,'Assumptions (NG)'!AB13*Model!$AK$438*('Assumptions (NG)'!$AJ$17*AVERAGE('Assumptions (NG)'!$AG$2:$AI$2)+'Assumptions (NG)'!$AJ$18*AVERAGE('Assumptions (NG)'!$AG$3:$AI$3))/10^9,0)</f>
        <v>0</v>
      </c>
      <c r="AR634" s="160">
        <f>IF($AK$438&gt;0,'Assumptions (NG)'!AC13*Model!$AK$438*('Assumptions (NG)'!$AJ$17*AVERAGE('Assumptions (NG)'!$AG$2:$AI$2)+'Assumptions (NG)'!$AJ$18*AVERAGE('Assumptions (NG)'!$AG$3:$AI$3))/10^9,0)</f>
        <v>0</v>
      </c>
      <c r="AS634" s="160">
        <f>IF($AK$438&gt;0,'Assumptions (NG)'!AD13*Model!$AK$438*('Assumptions (NG)'!$AJ$17*AVERAGE('Assumptions (NG)'!$AG$2:$AI$2)+'Assumptions (NG)'!$AJ$18*AVERAGE('Assumptions (NG)'!$AG$3:$AI$3))/10^9,0)</f>
        <v>0</v>
      </c>
      <c r="AT634" s="160">
        <f>IF($AK$438&gt;0,'Assumptions (NG)'!AE13*Model!$AK$438*('Assumptions (NG)'!$AJ$17*AVERAGE('Assumptions (NG)'!$AG$2:$AI$2)+'Assumptions (NG)'!$AJ$18*AVERAGE('Assumptions (NG)'!$AG$3:$AI$3))/10^9,0)</f>
        <v>0</v>
      </c>
      <c r="AU634" s="160">
        <f>IF($AK$438&gt;0,'Assumptions (NG)'!AF13*Model!$AK$438*('Assumptions (NG)'!$AJ$17*AVERAGE('Assumptions (NG)'!$AG$2:$AI$2)+'Assumptions (NG)'!$AJ$18*AVERAGE('Assumptions (NG)'!$AG$3:$AI$3))/10^9,0)</f>
        <v>0</v>
      </c>
      <c r="AV634" s="160">
        <f>IF($AK$438&gt;0,'Assumptions (NG)'!AG13*Model!$AK$438*('Assumptions (NG)'!$AJ$17*AVERAGE('Assumptions (NG)'!$AG$2:$AI$2)+'Assumptions (NG)'!$AJ$18*AVERAGE('Assumptions (NG)'!$AG$3:$AI$3))/10^9,0)</f>
        <v>0</v>
      </c>
      <c r="AW634" s="160">
        <f>IF($AK$438&gt;0,'Assumptions (NG)'!AH13*Model!$AK$438*('Assumptions (NG)'!$AJ$17*AVERAGE('Assumptions (NG)'!$AG$2:$AI$2)+'Assumptions (NG)'!$AJ$18*AVERAGE('Assumptions (NG)'!$AG$3:$AI$3))/10^9,0)</f>
        <v>0</v>
      </c>
      <c r="AX634" s="160">
        <f>IF($AK$438&gt;0,'Assumptions (NG)'!AI13*Model!$AK$438*('Assumptions (NG)'!$AJ$17*AVERAGE('Assumptions (NG)'!$AG$2:$AI$2)+'Assumptions (NG)'!$AJ$18*AVERAGE('Assumptions (NG)'!$AG$3:$AI$3))/10^9,0)</f>
        <v>0</v>
      </c>
      <c r="AY634" s="160">
        <f>IF($AK$438&gt;0,'Assumptions (NG)'!AJ13*Model!$AK$438*('Assumptions (NG)'!$AJ$17*AVERAGE('Assumptions (NG)'!$AG$2:$AI$2)+'Assumptions (NG)'!$AJ$18*AVERAGE('Assumptions (NG)'!$AG$3:$AI$3))/10^9,0)</f>
        <v>0</v>
      </c>
      <c r="AZ634" s="160">
        <f>IF($AK$438&gt;0,'Assumptions (NG)'!AK13*Model!$AK$438*('Assumptions (NG)'!$AJ$17*AVERAGE('Assumptions (NG)'!$AG$2:$AI$2)+'Assumptions (NG)'!$AJ$18*AVERAGE('Assumptions (NG)'!$AG$3:$AI$3))/10^9,0)</f>
        <v>0</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v>
      </c>
      <c r="AM635" s="177">
        <f>IF($AL$438&gt;0,'Assumptions (NG)'!W13*Model!$AL$438*('Assumptions (NG)'!$AK$17*AVERAGE('Assumptions (NG)'!$AH$2:$AJ$2)+'Assumptions (NG)'!$AK$18*AVERAGE('Assumptions (NG)'!$AH$3:$AJ$3))/10^9,0)</f>
        <v>0</v>
      </c>
      <c r="AN635" s="177">
        <f>IF($AL$438&gt;0,'Assumptions (NG)'!X13*Model!$AL$438*('Assumptions (NG)'!$AK$17*AVERAGE('Assumptions (NG)'!$AH$2:$AJ$2)+'Assumptions (NG)'!$AK$18*AVERAGE('Assumptions (NG)'!$AH$3:$AJ$3))/10^9,0)</f>
        <v>0</v>
      </c>
      <c r="AO635" s="177">
        <f>IF($AL$438&gt;0,'Assumptions (NG)'!Y13*Model!$AL$438*('Assumptions (NG)'!$AK$17*AVERAGE('Assumptions (NG)'!$AH$2:$AJ$2)+'Assumptions (NG)'!$AK$18*AVERAGE('Assumptions (NG)'!$AH$3:$AJ$3))/10^9,0)</f>
        <v>0</v>
      </c>
      <c r="AP635" s="177">
        <f>IF($AL$438&gt;0,'Assumptions (NG)'!Z13*Model!$AL$438*('Assumptions (NG)'!$AK$17*AVERAGE('Assumptions (NG)'!$AH$2:$AJ$2)+'Assumptions (NG)'!$AK$18*AVERAGE('Assumptions (NG)'!$AH$3:$AJ$3))/10^9,0)</f>
        <v>0</v>
      </c>
      <c r="AQ635" s="177">
        <f>IF($AL$438&gt;0,'Assumptions (NG)'!AA13*Model!$AL$438*('Assumptions (NG)'!$AK$17*AVERAGE('Assumptions (NG)'!$AH$2:$AJ$2)+'Assumptions (NG)'!$AK$18*AVERAGE('Assumptions (NG)'!$AH$3:$AJ$3))/10^9,0)</f>
        <v>0</v>
      </c>
      <c r="AR635" s="177">
        <f>IF($AL$438&gt;0,'Assumptions (NG)'!AB13*Model!$AL$438*('Assumptions (NG)'!$AK$17*AVERAGE('Assumptions (NG)'!$AH$2:$AJ$2)+'Assumptions (NG)'!$AK$18*AVERAGE('Assumptions (NG)'!$AH$3:$AJ$3))/10^9,0)</f>
        <v>0</v>
      </c>
      <c r="AS635" s="177">
        <f>IF($AL$438&gt;0,'Assumptions (NG)'!AC13*Model!$AL$438*('Assumptions (NG)'!$AK$17*AVERAGE('Assumptions (NG)'!$AH$2:$AJ$2)+'Assumptions (NG)'!$AK$18*AVERAGE('Assumptions (NG)'!$AH$3:$AJ$3))/10^9,0)</f>
        <v>0</v>
      </c>
      <c r="AT635" s="177">
        <f>IF($AL$438&gt;0,'Assumptions (NG)'!AD13*Model!$AL$438*('Assumptions (NG)'!$AK$17*AVERAGE('Assumptions (NG)'!$AH$2:$AJ$2)+'Assumptions (NG)'!$AK$18*AVERAGE('Assumptions (NG)'!$AH$3:$AJ$3))/10^9,0)</f>
        <v>0</v>
      </c>
      <c r="AU635" s="177">
        <f>IF($AL$438&gt;0,'Assumptions (NG)'!AE13*Model!$AL$438*('Assumptions (NG)'!$AK$17*AVERAGE('Assumptions (NG)'!$AH$2:$AJ$2)+'Assumptions (NG)'!$AK$18*AVERAGE('Assumptions (NG)'!$AH$3:$AJ$3))/10^9,0)</f>
        <v>0</v>
      </c>
      <c r="AV635" s="177">
        <f>IF($AL$438&gt;0,'Assumptions (NG)'!AF13*Model!$AL$438*('Assumptions (NG)'!$AK$17*AVERAGE('Assumptions (NG)'!$AH$2:$AJ$2)+'Assumptions (NG)'!$AK$18*AVERAGE('Assumptions (NG)'!$AH$3:$AJ$3))/10^9,0)</f>
        <v>0</v>
      </c>
      <c r="AW635" s="177">
        <f>IF($AL$438&gt;0,'Assumptions (NG)'!AG13*Model!$AL$438*('Assumptions (NG)'!$AK$17*AVERAGE('Assumptions (NG)'!$AH$2:$AJ$2)+'Assumptions (NG)'!$AK$18*AVERAGE('Assumptions (NG)'!$AH$3:$AJ$3))/10^9,0)</f>
        <v>0</v>
      </c>
      <c r="AX635" s="177">
        <f>IF($AL$438&gt;0,'Assumptions (NG)'!AH13*Model!$AL$438*('Assumptions (NG)'!$AK$17*AVERAGE('Assumptions (NG)'!$AH$2:$AJ$2)+'Assumptions (NG)'!$AK$18*AVERAGE('Assumptions (NG)'!$AH$3:$AJ$3))/10^9,0)</f>
        <v>0</v>
      </c>
      <c r="AY635" s="177">
        <f>IF($AL$438&gt;0,'Assumptions (NG)'!AI13*Model!$AL$438*('Assumptions (NG)'!$AK$17*AVERAGE('Assumptions (NG)'!$AH$2:$AJ$2)+'Assumptions (NG)'!$AK$18*AVERAGE('Assumptions (NG)'!$AH$3:$AJ$3))/10^9,0)</f>
        <v>0</v>
      </c>
      <c r="AZ635" s="177">
        <f>IF($AL$438&gt;0,'Assumptions (NG)'!AJ13*Model!$AL$438*('Assumptions (NG)'!$AK$17*AVERAGE('Assumptions (NG)'!$AH$2:$AJ$2)+'Assumptions (NG)'!$AK$18*AVERAGE('Assumptions (NG)'!$AH$3:$AJ$3))/10^9,0)</f>
        <v>0</v>
      </c>
      <c r="BA635" s="177">
        <f>IF($AL$438&gt;0,'Assumptions (NG)'!AK13*Model!$AL$438*('Assumptions (NG)'!$AK$17*AVERAGE('Assumptions (NG)'!$AH$2:$AJ$2)+'Assumptions (NG)'!$AK$18*AVERAGE('Assumptions (NG)'!$AH$3:$AJ$3))/10^9,0)</f>
        <v>0</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v>
      </c>
      <c r="AN636" s="160">
        <f>IF($AM$438&gt;0,'Assumptions (NG)'!W13*Model!$AM$438*('Assumptions (NG)'!$AL$17*AVERAGE('Assumptions (NG)'!$AI$2:$AK$2)+'Assumptions (NG)'!$AL$18*AVERAGE('Assumptions (NG)'!$AI$3:$AK$3))/10^9,0)</f>
        <v>0</v>
      </c>
      <c r="AO636" s="160">
        <f>IF($AM$438&gt;0,'Assumptions (NG)'!X13*Model!$AM$438*('Assumptions (NG)'!$AL$17*AVERAGE('Assumptions (NG)'!$AI$2:$AK$2)+'Assumptions (NG)'!$AL$18*AVERAGE('Assumptions (NG)'!$AI$3:$AK$3))/10^9,0)</f>
        <v>0</v>
      </c>
      <c r="AP636" s="160">
        <f>IF($AM$438&gt;0,'Assumptions (NG)'!Y13*Model!$AM$438*('Assumptions (NG)'!$AL$17*AVERAGE('Assumptions (NG)'!$AI$2:$AK$2)+'Assumptions (NG)'!$AL$18*AVERAGE('Assumptions (NG)'!$AI$3:$AK$3))/10^9,0)</f>
        <v>0</v>
      </c>
      <c r="AQ636" s="160">
        <f>IF($AM$438&gt;0,'Assumptions (NG)'!Z13*Model!$AM$438*('Assumptions (NG)'!$AL$17*AVERAGE('Assumptions (NG)'!$AI$2:$AK$2)+'Assumptions (NG)'!$AL$18*AVERAGE('Assumptions (NG)'!$AI$3:$AK$3))/10^9,0)</f>
        <v>0</v>
      </c>
      <c r="AR636" s="160">
        <f>IF($AM$438&gt;0,'Assumptions (NG)'!AA13*Model!$AM$438*('Assumptions (NG)'!$AL$17*AVERAGE('Assumptions (NG)'!$AI$2:$AK$2)+'Assumptions (NG)'!$AL$18*AVERAGE('Assumptions (NG)'!$AI$3:$AK$3))/10^9,0)</f>
        <v>0</v>
      </c>
      <c r="AS636" s="160">
        <f>IF($AM$438&gt;0,'Assumptions (NG)'!AB13*Model!$AM$438*('Assumptions (NG)'!$AL$17*AVERAGE('Assumptions (NG)'!$AI$2:$AK$2)+'Assumptions (NG)'!$AL$18*AVERAGE('Assumptions (NG)'!$AI$3:$AK$3))/10^9,0)</f>
        <v>0</v>
      </c>
      <c r="AT636" s="160">
        <f>IF($AM$438&gt;0,'Assumptions (NG)'!AC13*Model!$AM$438*('Assumptions (NG)'!$AL$17*AVERAGE('Assumptions (NG)'!$AI$2:$AK$2)+'Assumptions (NG)'!$AL$18*AVERAGE('Assumptions (NG)'!$AI$3:$AK$3))/10^9,0)</f>
        <v>0</v>
      </c>
      <c r="AU636" s="160">
        <f>IF($AM$438&gt;0,'Assumptions (NG)'!AD13*Model!$AM$438*('Assumptions (NG)'!$AL$17*AVERAGE('Assumptions (NG)'!$AI$2:$AK$2)+'Assumptions (NG)'!$AL$18*AVERAGE('Assumptions (NG)'!$AI$3:$AK$3))/10^9,0)</f>
        <v>0</v>
      </c>
      <c r="AV636" s="160">
        <f>IF($AM$438&gt;0,'Assumptions (NG)'!AE13*Model!$AM$438*('Assumptions (NG)'!$AL$17*AVERAGE('Assumptions (NG)'!$AI$2:$AK$2)+'Assumptions (NG)'!$AL$18*AVERAGE('Assumptions (NG)'!$AI$3:$AK$3))/10^9,0)</f>
        <v>0</v>
      </c>
      <c r="AW636" s="160">
        <f>IF($AM$438&gt;0,'Assumptions (NG)'!AF13*Model!$AM$438*('Assumptions (NG)'!$AL$17*AVERAGE('Assumptions (NG)'!$AI$2:$AK$2)+'Assumptions (NG)'!$AL$18*AVERAGE('Assumptions (NG)'!$AI$3:$AK$3))/10^9,0)</f>
        <v>0</v>
      </c>
      <c r="AX636" s="160">
        <f>IF($AM$438&gt;0,'Assumptions (NG)'!AG13*Model!$AM$438*('Assumptions (NG)'!$AL$17*AVERAGE('Assumptions (NG)'!$AI$2:$AK$2)+'Assumptions (NG)'!$AL$18*AVERAGE('Assumptions (NG)'!$AI$3:$AK$3))/10^9,0)</f>
        <v>0</v>
      </c>
      <c r="AY636" s="160">
        <f>IF($AM$438&gt;0,'Assumptions (NG)'!AH13*Model!$AM$438*('Assumptions (NG)'!$AL$17*AVERAGE('Assumptions (NG)'!$AI$2:$AK$2)+'Assumptions (NG)'!$AL$18*AVERAGE('Assumptions (NG)'!$AI$3:$AK$3))/10^9,0)</f>
        <v>0</v>
      </c>
      <c r="AZ636" s="160">
        <f>IF($AM$438&gt;0,'Assumptions (NG)'!AI13*Model!$AM$438*('Assumptions (NG)'!$AL$17*AVERAGE('Assumptions (NG)'!$AI$2:$AK$2)+'Assumptions (NG)'!$AL$18*AVERAGE('Assumptions (NG)'!$AI$3:$AK$3))/10^9,0)</f>
        <v>0</v>
      </c>
      <c r="BA636" s="160">
        <f>IF($AM$438&gt;0,'Assumptions (NG)'!AJ13*Model!$AM$438*('Assumptions (NG)'!$AL$17*AVERAGE('Assumptions (NG)'!$AI$2:$AK$2)+'Assumptions (NG)'!$AL$18*AVERAGE('Assumptions (NG)'!$AI$3:$AK$3))/10^9,0)</f>
        <v>0</v>
      </c>
      <c r="BB636" s="160">
        <f>IF($AM$438&gt;0,'Assumptions (NG)'!AK13*Model!$AM$438*('Assumptions (NG)'!$AL$17*AVERAGE('Assumptions (NG)'!$AI$2:$AK$2)+'Assumptions (NG)'!$AL$18*AVERAGE('Assumptions (NG)'!$AI$3:$AK$3))/10^9,0)</f>
        <v>0</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v>
      </c>
      <c r="AO637" s="160">
        <f>IF($AN$438&gt;0,'Assumptions (NG)'!W13*Model!$AN$438*('Assumptions (NG)'!$AM$17*AVERAGE('Assumptions (NG)'!$AJ$2:$AL$2)+'Assumptions (NG)'!$AM$18*AVERAGE('Assumptions (NG)'!$AJ$3:$AL$3))/10^9,0)</f>
        <v>0</v>
      </c>
      <c r="AP637" s="160">
        <f>IF($AN$438&gt;0,'Assumptions (NG)'!X13*Model!$AN$438*('Assumptions (NG)'!$AM$17*AVERAGE('Assumptions (NG)'!$AJ$2:$AL$2)+'Assumptions (NG)'!$AM$18*AVERAGE('Assumptions (NG)'!$AJ$3:$AL$3))/10^9,0)</f>
        <v>0</v>
      </c>
      <c r="AQ637" s="160">
        <f>IF($AN$438&gt;0,'Assumptions (NG)'!Y13*Model!$AN$438*('Assumptions (NG)'!$AM$17*AVERAGE('Assumptions (NG)'!$AJ$2:$AL$2)+'Assumptions (NG)'!$AM$18*AVERAGE('Assumptions (NG)'!$AJ$3:$AL$3))/10^9,0)</f>
        <v>0</v>
      </c>
      <c r="AR637" s="160">
        <f>IF($AN$438&gt;0,'Assumptions (NG)'!Z13*Model!$AN$438*('Assumptions (NG)'!$AM$17*AVERAGE('Assumptions (NG)'!$AJ$2:$AL$2)+'Assumptions (NG)'!$AM$18*AVERAGE('Assumptions (NG)'!$AJ$3:$AL$3))/10^9,0)</f>
        <v>0</v>
      </c>
      <c r="AS637" s="160">
        <f>IF($AN$438&gt;0,'Assumptions (NG)'!AA13*Model!$AN$438*('Assumptions (NG)'!$AM$17*AVERAGE('Assumptions (NG)'!$AJ$2:$AL$2)+'Assumptions (NG)'!$AM$18*AVERAGE('Assumptions (NG)'!$AJ$3:$AL$3))/10^9,0)</f>
        <v>0</v>
      </c>
      <c r="AT637" s="160">
        <f>IF($AN$438&gt;0,'Assumptions (NG)'!AB13*Model!$AN$438*('Assumptions (NG)'!$AM$17*AVERAGE('Assumptions (NG)'!$AJ$2:$AL$2)+'Assumptions (NG)'!$AM$18*AVERAGE('Assumptions (NG)'!$AJ$3:$AL$3))/10^9,0)</f>
        <v>0</v>
      </c>
      <c r="AU637" s="160">
        <f>IF($AN$438&gt;0,'Assumptions (NG)'!AC13*Model!$AN$438*('Assumptions (NG)'!$AM$17*AVERAGE('Assumptions (NG)'!$AJ$2:$AL$2)+'Assumptions (NG)'!$AM$18*AVERAGE('Assumptions (NG)'!$AJ$3:$AL$3))/10^9,0)</f>
        <v>0</v>
      </c>
      <c r="AV637" s="160">
        <f>IF($AN$438&gt;0,'Assumptions (NG)'!AD13*Model!$AN$438*('Assumptions (NG)'!$AM$17*AVERAGE('Assumptions (NG)'!$AJ$2:$AL$2)+'Assumptions (NG)'!$AM$18*AVERAGE('Assumptions (NG)'!$AJ$3:$AL$3))/10^9,0)</f>
        <v>0</v>
      </c>
      <c r="AW637" s="160">
        <f>IF($AN$438&gt;0,'Assumptions (NG)'!AE13*Model!$AN$438*('Assumptions (NG)'!$AM$17*AVERAGE('Assumptions (NG)'!$AJ$2:$AL$2)+'Assumptions (NG)'!$AM$18*AVERAGE('Assumptions (NG)'!$AJ$3:$AL$3))/10^9,0)</f>
        <v>0</v>
      </c>
      <c r="AX637" s="160">
        <f>IF($AN$438&gt;0,'Assumptions (NG)'!AF13*Model!$AN$438*('Assumptions (NG)'!$AM$17*AVERAGE('Assumptions (NG)'!$AJ$2:$AL$2)+'Assumptions (NG)'!$AM$18*AVERAGE('Assumptions (NG)'!$AJ$3:$AL$3))/10^9,0)</f>
        <v>0</v>
      </c>
      <c r="AY637" s="160">
        <f>IF($AN$438&gt;0,'Assumptions (NG)'!AG13*Model!$AN$438*('Assumptions (NG)'!$AM$17*AVERAGE('Assumptions (NG)'!$AJ$2:$AL$2)+'Assumptions (NG)'!$AM$18*AVERAGE('Assumptions (NG)'!$AJ$3:$AL$3))/10^9,0)</f>
        <v>0</v>
      </c>
      <c r="AZ637" s="160">
        <f>IF($AN$438&gt;0,'Assumptions (NG)'!AH13*Model!$AN$438*('Assumptions (NG)'!$AM$17*AVERAGE('Assumptions (NG)'!$AJ$2:$AL$2)+'Assumptions (NG)'!$AM$18*AVERAGE('Assumptions (NG)'!$AJ$3:$AL$3))/10^9,0)</f>
        <v>0</v>
      </c>
      <c r="BA637" s="160">
        <f>IF($AN$438&gt;0,'Assumptions (NG)'!AI13*Model!$AN$438*('Assumptions (NG)'!$AM$17*AVERAGE('Assumptions (NG)'!$AJ$2:$AL$2)+'Assumptions (NG)'!$AM$18*AVERAGE('Assumptions (NG)'!$AJ$3:$AL$3))/10^9,0)</f>
        <v>0</v>
      </c>
      <c r="BB637" s="160">
        <f>IF($AN$438&gt;0,'Assumptions (NG)'!AJ13*Model!$AN$438*('Assumptions (NG)'!$AM$17*AVERAGE('Assumptions (NG)'!$AJ$2:$AL$2)+'Assumptions (NG)'!$AM$18*AVERAGE('Assumptions (NG)'!$AJ$3:$AL$3))/10^9,0)</f>
        <v>0</v>
      </c>
      <c r="BC637" s="160">
        <f>IF($AN$438&gt;0,'Assumptions (NG)'!AK13*Model!$AN$438*('Assumptions (NG)'!$AM$17*AVERAGE('Assumptions (NG)'!$AJ$2:$AL$2)+'Assumptions (NG)'!$AM$18*AVERAGE('Assumptions (NG)'!$AJ$3:$AL$3))/10^9,0)</f>
        <v>0</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v>
      </c>
      <c r="AP638" s="160">
        <f>IF($AO$438&gt;0,'Assumptions (NG)'!W13*Model!$AO$438*('Assumptions (NG)'!$AN$17*AVERAGE('Assumptions (NG)'!$AK$2:$AM$2)+'Assumptions (NG)'!$AN$18*AVERAGE('Assumptions (NG)'!$AK$3:$AM$3))/10^9,0)</f>
        <v>0</v>
      </c>
      <c r="AQ638" s="160">
        <f>IF($AO$438&gt;0,'Assumptions (NG)'!X13*Model!$AO$438*('Assumptions (NG)'!$AN$17*AVERAGE('Assumptions (NG)'!$AK$2:$AM$2)+'Assumptions (NG)'!$AN$18*AVERAGE('Assumptions (NG)'!$AK$3:$AM$3))/10^9,0)</f>
        <v>0</v>
      </c>
      <c r="AR638" s="160">
        <f>IF($AO$438&gt;0,'Assumptions (NG)'!Y13*Model!$AO$438*('Assumptions (NG)'!$AN$17*AVERAGE('Assumptions (NG)'!$AK$2:$AM$2)+'Assumptions (NG)'!$AN$18*AVERAGE('Assumptions (NG)'!$AK$3:$AM$3))/10^9,0)</f>
        <v>0</v>
      </c>
      <c r="AS638" s="160">
        <f>IF($AO$438&gt;0,'Assumptions (NG)'!Z13*Model!$AO$438*('Assumptions (NG)'!$AN$17*AVERAGE('Assumptions (NG)'!$AK$2:$AM$2)+'Assumptions (NG)'!$AN$18*AVERAGE('Assumptions (NG)'!$AK$3:$AM$3))/10^9,0)</f>
        <v>0</v>
      </c>
      <c r="AT638" s="160">
        <f>IF($AO$438&gt;0,'Assumptions (NG)'!AA13*Model!$AO$438*('Assumptions (NG)'!$AN$17*AVERAGE('Assumptions (NG)'!$AK$2:$AM$2)+'Assumptions (NG)'!$AN$18*AVERAGE('Assumptions (NG)'!$AK$3:$AM$3))/10^9,0)</f>
        <v>0</v>
      </c>
      <c r="AU638" s="160">
        <f>IF($AO$438&gt;0,'Assumptions (NG)'!AB13*Model!$AO$438*('Assumptions (NG)'!$AN$17*AVERAGE('Assumptions (NG)'!$AK$2:$AM$2)+'Assumptions (NG)'!$AN$18*AVERAGE('Assumptions (NG)'!$AK$3:$AM$3))/10^9,0)</f>
        <v>0</v>
      </c>
      <c r="AV638" s="160">
        <f>IF($AO$438&gt;0,'Assumptions (NG)'!AC13*Model!$AO$438*('Assumptions (NG)'!$AN$17*AVERAGE('Assumptions (NG)'!$AK$2:$AM$2)+'Assumptions (NG)'!$AN$18*AVERAGE('Assumptions (NG)'!$AK$3:$AM$3))/10^9,0)</f>
        <v>0</v>
      </c>
      <c r="AW638" s="160">
        <f>IF($AO$438&gt;0,'Assumptions (NG)'!AD13*Model!$AO$438*('Assumptions (NG)'!$AN$17*AVERAGE('Assumptions (NG)'!$AK$2:$AM$2)+'Assumptions (NG)'!$AN$18*AVERAGE('Assumptions (NG)'!$AK$3:$AM$3))/10^9,0)</f>
        <v>0</v>
      </c>
      <c r="AX638" s="160">
        <f>IF($AO$438&gt;0,'Assumptions (NG)'!AE13*Model!$AO$438*('Assumptions (NG)'!$AN$17*AVERAGE('Assumptions (NG)'!$AK$2:$AM$2)+'Assumptions (NG)'!$AN$18*AVERAGE('Assumptions (NG)'!$AK$3:$AM$3))/10^9,0)</f>
        <v>0</v>
      </c>
      <c r="AY638" s="160">
        <f>IF($AO$438&gt;0,'Assumptions (NG)'!AF13*Model!$AO$438*('Assumptions (NG)'!$AN$17*AVERAGE('Assumptions (NG)'!$AK$2:$AM$2)+'Assumptions (NG)'!$AN$18*AVERAGE('Assumptions (NG)'!$AK$3:$AM$3))/10^9,0)</f>
        <v>0</v>
      </c>
      <c r="AZ638" s="160">
        <f>IF($AO$438&gt;0,'Assumptions (NG)'!AG13*Model!$AO$438*('Assumptions (NG)'!$AN$17*AVERAGE('Assumptions (NG)'!$AK$2:$AM$2)+'Assumptions (NG)'!$AN$18*AVERAGE('Assumptions (NG)'!$AK$3:$AM$3))/10^9,0)</f>
        <v>0</v>
      </c>
      <c r="BA638" s="160">
        <f>IF($AO$438&gt;0,'Assumptions (NG)'!AH13*Model!$AO$438*('Assumptions (NG)'!$AN$17*AVERAGE('Assumptions (NG)'!$AK$2:$AM$2)+'Assumptions (NG)'!$AN$18*AVERAGE('Assumptions (NG)'!$AK$3:$AM$3))/10^9,0)</f>
        <v>0</v>
      </c>
      <c r="BB638" s="160">
        <f>IF($AO$438&gt;0,'Assumptions (NG)'!AI13*Model!$AO$438*('Assumptions (NG)'!$AN$17*AVERAGE('Assumptions (NG)'!$AK$2:$AM$2)+'Assumptions (NG)'!$AN$18*AVERAGE('Assumptions (NG)'!$AK$3:$AM$3))/10^9,0)</f>
        <v>0</v>
      </c>
      <c r="BC638" s="160">
        <f>IF($AO$438&gt;0,'Assumptions (NG)'!AJ13*Model!$AO$438*('Assumptions (NG)'!$AN$17*AVERAGE('Assumptions (NG)'!$AK$2:$AM$2)+'Assumptions (NG)'!$AN$18*AVERAGE('Assumptions (NG)'!$AK$3:$AM$3))/10^9,0)</f>
        <v>0</v>
      </c>
      <c r="BD638" s="160">
        <f>IF($AO$438&gt;0,'Assumptions (NG)'!AK13*Model!$AO$438*('Assumptions (NG)'!$AN$17*AVERAGE('Assumptions (NG)'!$AK$2:$AM$2)+'Assumptions (NG)'!$AN$18*AVERAGE('Assumptions (NG)'!$AK$3:$AM$3))/10^9,0)</f>
        <v>0</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0.1548722117</v>
      </c>
      <c r="AQ639" s="160">
        <f>IF($AP$438&gt;0,'Assumptions (NG)'!W13*Model!$AP$438*('Assumptions (NG)'!$AO$17*AVERAGE('Assumptions (NG)'!$AL$2:$AN$2)+'Assumptions (NG)'!$AO$18*AVERAGE('Assumptions (NG)'!$AL$3:$AN$3))/10^9,0)</f>
        <v>0.2942572021</v>
      </c>
      <c r="AR639" s="160">
        <f>IF($AP$438&gt;0,'Assumptions (NG)'!X13*Model!$AP$438*('Assumptions (NG)'!$AO$17*AVERAGE('Assumptions (NG)'!$AL$2:$AN$2)+'Assumptions (NG)'!$AO$18*AVERAGE('Assumptions (NG)'!$AL$3:$AN$3))/10^9,0)</f>
        <v>0.2648314819</v>
      </c>
      <c r="AS639" s="160">
        <f>IF($AP$438&gt;0,'Assumptions (NG)'!Y13*Model!$AP$438*('Assumptions (NG)'!$AO$17*AVERAGE('Assumptions (NG)'!$AL$2:$AN$2)+'Assumptions (NG)'!$AO$18*AVERAGE('Assumptions (NG)'!$AL$3:$AN$3))/10^9,0)</f>
        <v>0.2385032059</v>
      </c>
      <c r="AT639" s="160">
        <f>IF($AP$438&gt;0,'Assumptions (NG)'!Z13*Model!$AP$438*('Assumptions (NG)'!$AO$17*AVERAGE('Assumptions (NG)'!$AL$2:$AN$2)+'Assumptions (NG)'!$AO$18*AVERAGE('Assumptions (NG)'!$AL$3:$AN$3))/10^9,0)</f>
        <v>0.2146528853</v>
      </c>
      <c r="AU639" s="160">
        <f>IF($AP$438&gt;0,'Assumptions (NG)'!AA13*Model!$AP$438*('Assumptions (NG)'!$AO$17*AVERAGE('Assumptions (NG)'!$AL$2:$AN$2)+'Assumptions (NG)'!$AO$18*AVERAGE('Assumptions (NG)'!$AL$3:$AN$3))/10^9,0)</f>
        <v>0.1929707757</v>
      </c>
      <c r="AV639" s="160">
        <f>IF($AP$438&gt;0,'Assumptions (NG)'!AB13*Model!$AP$438*('Assumptions (NG)'!$AO$17*AVERAGE('Assumptions (NG)'!$AL$2:$AN$2)+'Assumptions (NG)'!$AO$18*AVERAGE('Assumptions (NG)'!$AL$3:$AN$3))/10^9,0)</f>
        <v>0.1827492097</v>
      </c>
      <c r="AW639" s="160">
        <f>IF($AP$438&gt;0,'Assumptions (NG)'!AC13*Model!$AP$438*('Assumptions (NG)'!$AO$17*AVERAGE('Assumptions (NG)'!$AL$2:$AN$2)+'Assumptions (NG)'!$AO$18*AVERAGE('Assumptions (NG)'!$AL$3:$AN$3))/10^9,0)</f>
        <v>0.1827492097</v>
      </c>
      <c r="AX639" s="160">
        <f>IF($AP$438&gt;0,'Assumptions (NG)'!AD13*Model!$AP$438*('Assumptions (NG)'!$AO$17*AVERAGE('Assumptions (NG)'!$AL$2:$AN$2)+'Assumptions (NG)'!$AO$18*AVERAGE('Assumptions (NG)'!$AL$3:$AN$3))/10^9,0)</f>
        <v>0.1830589542</v>
      </c>
      <c r="AY639" s="160">
        <f>IF($AP$438&gt;0,'Assumptions (NG)'!AE13*Model!$AP$438*('Assumptions (NG)'!$AO$17*AVERAGE('Assumptions (NG)'!$AL$2:$AN$2)+'Assumptions (NG)'!$AO$18*AVERAGE('Assumptions (NG)'!$AL$3:$AN$3))/10^9,0)</f>
        <v>0.1827492097</v>
      </c>
      <c r="AZ639" s="160">
        <f>IF($AP$438&gt;0,'Assumptions (NG)'!AF13*Model!$AP$438*('Assumptions (NG)'!$AO$17*AVERAGE('Assumptions (NG)'!$AL$2:$AN$2)+'Assumptions (NG)'!$AO$18*AVERAGE('Assumptions (NG)'!$AL$3:$AN$3))/10^9,0)</f>
        <v>0.1830589542</v>
      </c>
      <c r="BA639" s="160">
        <f>IF($AP$438&gt;0,'Assumptions (NG)'!AG13*Model!$AP$438*('Assumptions (NG)'!$AO$17*AVERAGE('Assumptions (NG)'!$AL$2:$AN$2)+'Assumptions (NG)'!$AO$18*AVERAGE('Assumptions (NG)'!$AL$3:$AN$3))/10^9,0)</f>
        <v>0.1827492097</v>
      </c>
      <c r="BB639" s="160">
        <f>IF($AP$438&gt;0,'Assumptions (NG)'!AH13*Model!$AP$438*('Assumptions (NG)'!$AO$17*AVERAGE('Assumptions (NG)'!$AL$2:$AN$2)+'Assumptions (NG)'!$AO$18*AVERAGE('Assumptions (NG)'!$AL$3:$AN$3))/10^9,0)</f>
        <v>0.1830589542</v>
      </c>
      <c r="BC639" s="160">
        <f>IF($AP$438&gt;0,'Assumptions (NG)'!AI13*Model!$AP$438*('Assumptions (NG)'!$AO$17*AVERAGE('Assumptions (NG)'!$AL$2:$AN$2)+'Assumptions (NG)'!$AO$18*AVERAGE('Assumptions (NG)'!$AL$3:$AN$3))/10^9,0)</f>
        <v>0.1827492097</v>
      </c>
      <c r="BD639" s="160">
        <f>IF($AP$438&gt;0,'Assumptions (NG)'!AJ13*Model!$AP$438*('Assumptions (NG)'!$AO$17*AVERAGE('Assumptions (NG)'!$AL$2:$AN$2)+'Assumptions (NG)'!$AO$18*AVERAGE('Assumptions (NG)'!$AL$3:$AN$3))/10^9,0)</f>
        <v>0.1830589542</v>
      </c>
      <c r="BE639" s="160">
        <f>IF($AP$438&gt;0,'Assumptions (NG)'!AK13*Model!$AP$438*('Assumptions (NG)'!$AO$17*AVERAGE('Assumptions (NG)'!$AL$2:$AN$2)+'Assumptions (NG)'!$AO$18*AVERAGE('Assumptions (NG)'!$AL$3:$AN$3))/10^9,0)</f>
        <v>0.09137460487</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0.2215673573</v>
      </c>
      <c r="AR640" s="160">
        <f>IF($AQ$438&gt;0,'Assumptions (NG)'!W13*Model!$AQ$438*('Assumptions (NG)'!$AP$17*AVERAGE('Assumptions (NG)'!$AM$2:$AO$2)+'Assumptions (NG)'!$AP$18*AVERAGE('Assumptions (NG)'!$AM$3:$AO$3))/10^9,0)</f>
        <v>0.4209779788</v>
      </c>
      <c r="AS640" s="160">
        <f>IF($AQ$438&gt;0,'Assumptions (NG)'!X13*Model!$AQ$438*('Assumptions (NG)'!$AP$17*AVERAGE('Assumptions (NG)'!$AM$2:$AO$2)+'Assumptions (NG)'!$AP$18*AVERAGE('Assumptions (NG)'!$AM$3:$AO$3))/10^9,0)</f>
        <v>0.3788801809</v>
      </c>
      <c r="AT640" s="160">
        <f>IF($AQ$438&gt;0,'Assumptions (NG)'!Y13*Model!$AQ$438*('Assumptions (NG)'!$AP$17*AVERAGE('Assumptions (NG)'!$AM$2:$AO$2)+'Assumptions (NG)'!$AP$18*AVERAGE('Assumptions (NG)'!$AM$3:$AO$3))/10^9,0)</f>
        <v>0.3412137302</v>
      </c>
      <c r="AU640" s="160">
        <f>IF($AQ$438&gt;0,'Assumptions (NG)'!Z13*Model!$AQ$438*('Assumptions (NG)'!$AP$17*AVERAGE('Assumptions (NG)'!$AM$2:$AO$2)+'Assumptions (NG)'!$AP$18*AVERAGE('Assumptions (NG)'!$AM$3:$AO$3))/10^9,0)</f>
        <v>0.3070923572</v>
      </c>
      <c r="AV640" s="160">
        <f>IF($AQ$438&gt;0,'Assumptions (NG)'!AA13*Model!$AQ$438*('Assumptions (NG)'!$AP$17*AVERAGE('Assumptions (NG)'!$AM$2:$AO$2)+'Assumptions (NG)'!$AP$18*AVERAGE('Assumptions (NG)'!$AM$3:$AO$3))/10^9,0)</f>
        <v>0.2760729271</v>
      </c>
      <c r="AW640" s="160">
        <f>IF($AQ$438&gt;0,'Assumptions (NG)'!AB13*Model!$AQ$438*('Assumptions (NG)'!$AP$17*AVERAGE('Assumptions (NG)'!$AM$2:$AO$2)+'Assumptions (NG)'!$AP$18*AVERAGE('Assumptions (NG)'!$AM$3:$AO$3))/10^9,0)</f>
        <v>0.2614494816</v>
      </c>
      <c r="AX640" s="160">
        <f>IF($AQ$438&gt;0,'Assumptions (NG)'!AC13*Model!$AQ$438*('Assumptions (NG)'!$AP$17*AVERAGE('Assumptions (NG)'!$AM$2:$AO$2)+'Assumptions (NG)'!$AP$18*AVERAGE('Assumptions (NG)'!$AM$3:$AO$3))/10^9,0)</f>
        <v>0.2614494816</v>
      </c>
      <c r="AY640" s="160">
        <f>IF($AQ$438&gt;0,'Assumptions (NG)'!AD13*Model!$AQ$438*('Assumptions (NG)'!$AP$17*AVERAGE('Assumptions (NG)'!$AM$2:$AO$2)+'Assumptions (NG)'!$AP$18*AVERAGE('Assumptions (NG)'!$AM$3:$AO$3))/10^9,0)</f>
        <v>0.2618926163</v>
      </c>
      <c r="AZ640" s="160">
        <f>IF($AQ$438&gt;0,'Assumptions (NG)'!AE13*Model!$AQ$438*('Assumptions (NG)'!$AP$17*AVERAGE('Assumptions (NG)'!$AM$2:$AO$2)+'Assumptions (NG)'!$AP$18*AVERAGE('Assumptions (NG)'!$AM$3:$AO$3))/10^9,0)</f>
        <v>0.2614494816</v>
      </c>
      <c r="BA640" s="160">
        <f>IF($AQ$438&gt;0,'Assumptions (NG)'!AF13*Model!$AQ$438*('Assumptions (NG)'!$AP$17*AVERAGE('Assumptions (NG)'!$AM$2:$AO$2)+'Assumptions (NG)'!$AP$18*AVERAGE('Assumptions (NG)'!$AM$3:$AO$3))/10^9,0)</f>
        <v>0.2618926163</v>
      </c>
      <c r="BB640" s="160">
        <f>IF($AQ$438&gt;0,'Assumptions (NG)'!AG13*Model!$AQ$438*('Assumptions (NG)'!$AP$17*AVERAGE('Assumptions (NG)'!$AM$2:$AO$2)+'Assumptions (NG)'!$AP$18*AVERAGE('Assumptions (NG)'!$AM$3:$AO$3))/10^9,0)</f>
        <v>0.2614494816</v>
      </c>
      <c r="BC640" s="160">
        <f>IF($AQ$438&gt;0,'Assumptions (NG)'!AH13*Model!$AQ$438*('Assumptions (NG)'!$AP$17*AVERAGE('Assumptions (NG)'!$AM$2:$AO$2)+'Assumptions (NG)'!$AP$18*AVERAGE('Assumptions (NG)'!$AM$3:$AO$3))/10^9,0)</f>
        <v>0.2618926163</v>
      </c>
      <c r="BD640" s="160">
        <f>IF($AQ$438&gt;0,'Assumptions (NG)'!AI13*Model!$AQ$438*('Assumptions (NG)'!$AP$17*AVERAGE('Assumptions (NG)'!$AM$2:$AO$2)+'Assumptions (NG)'!$AP$18*AVERAGE('Assumptions (NG)'!$AM$3:$AO$3))/10^9,0)</f>
        <v>0.2614494816</v>
      </c>
      <c r="BE640" s="160">
        <f>IF($AQ$438&gt;0,'Assumptions (NG)'!AJ13*Model!$AQ$438*('Assumptions (NG)'!$AP$17*AVERAGE('Assumptions (NG)'!$AM$2:$AO$2)+'Assumptions (NG)'!$AP$18*AVERAGE('Assumptions (NG)'!$AM$3:$AO$3))/10^9,0)</f>
        <v>0.2618926163</v>
      </c>
      <c r="BF640" s="160">
        <f>IF($AQ$438&gt;0,'Assumptions (NG)'!AK13*Model!$AQ$438*('Assumptions (NG)'!$AP$17*AVERAGE('Assumptions (NG)'!$AM$2:$AO$2)+'Assumptions (NG)'!$AP$18*AVERAGE('Assumptions (NG)'!$AM$3:$AO$3))/10^9,0)</f>
        <v>0.1307247408</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v>
      </c>
      <c r="AS641" s="160">
        <f>IF($AR$438&gt;0,'Assumptions (NG)'!W13*Model!$AR$438*('Assumptions (NG)'!$AQ$17*AVERAGE('Assumptions (NG)'!$AN$2:$AP$2)+'Assumptions (NG)'!$AQ$18*AVERAGE('Assumptions (NG)'!$AN$3:$AP$3))/10^9,0)</f>
        <v>0</v>
      </c>
      <c r="AT641" s="160">
        <f>IF($AR$438&gt;0,'Assumptions (NG)'!X13*Model!$AR$438*('Assumptions (NG)'!$AQ$17*AVERAGE('Assumptions (NG)'!$AN$2:$AP$2)+'Assumptions (NG)'!$AQ$18*AVERAGE('Assumptions (NG)'!$AN$3:$AP$3))/10^9,0)</f>
        <v>0</v>
      </c>
      <c r="AU641" s="160">
        <f>IF($AR$438&gt;0,'Assumptions (NG)'!Y13*Model!$AR$438*('Assumptions (NG)'!$AQ$17*AVERAGE('Assumptions (NG)'!$AN$2:$AP$2)+'Assumptions (NG)'!$AQ$18*AVERAGE('Assumptions (NG)'!$AN$3:$AP$3))/10^9,0)</f>
        <v>0</v>
      </c>
      <c r="AV641" s="160">
        <f>IF($AR$438&gt;0,'Assumptions (NG)'!Z13*Model!$AR$438*('Assumptions (NG)'!$AQ$17*AVERAGE('Assumptions (NG)'!$AN$2:$AP$2)+'Assumptions (NG)'!$AQ$18*AVERAGE('Assumptions (NG)'!$AN$3:$AP$3))/10^9,0)</f>
        <v>0</v>
      </c>
      <c r="AW641" s="160">
        <f>IF($AR$438&gt;0,'Assumptions (NG)'!AA13*Model!$AR$438*('Assumptions (NG)'!$AQ$17*AVERAGE('Assumptions (NG)'!$AN$2:$AP$2)+'Assumptions (NG)'!$AQ$18*AVERAGE('Assumptions (NG)'!$AN$3:$AP$3))/10^9,0)</f>
        <v>0</v>
      </c>
      <c r="AX641" s="160">
        <f>IF($AR$438&gt;0,'Assumptions (NG)'!AB13*Model!$AR$438*('Assumptions (NG)'!$AQ$17*AVERAGE('Assumptions (NG)'!$AN$2:$AP$2)+'Assumptions (NG)'!$AQ$18*AVERAGE('Assumptions (NG)'!$AN$3:$AP$3))/10^9,0)</f>
        <v>0</v>
      </c>
      <c r="AY641" s="160">
        <f>IF($AR$438&gt;0,'Assumptions (NG)'!AC13*Model!$AR$438*('Assumptions (NG)'!$AQ$17*AVERAGE('Assumptions (NG)'!$AN$2:$AP$2)+'Assumptions (NG)'!$AQ$18*AVERAGE('Assumptions (NG)'!$AN$3:$AP$3))/10^9,0)</f>
        <v>0</v>
      </c>
      <c r="AZ641" s="160">
        <f>IF($AR$438&gt;0,'Assumptions (NG)'!AD13*Model!$AR$438*('Assumptions (NG)'!$AQ$17*AVERAGE('Assumptions (NG)'!$AN$2:$AP$2)+'Assumptions (NG)'!$AQ$18*AVERAGE('Assumptions (NG)'!$AN$3:$AP$3))/10^9,0)</f>
        <v>0</v>
      </c>
      <c r="BA641" s="160">
        <f>IF($AR$438&gt;0,'Assumptions (NG)'!AE13*Model!$AR$438*('Assumptions (NG)'!$AQ$17*AVERAGE('Assumptions (NG)'!$AN$2:$AP$2)+'Assumptions (NG)'!$AQ$18*AVERAGE('Assumptions (NG)'!$AN$3:$AP$3))/10^9,0)</f>
        <v>0</v>
      </c>
      <c r="BB641" s="160">
        <f>IF($AR$438&gt;0,'Assumptions (NG)'!AF13*Model!$AR$438*('Assumptions (NG)'!$AQ$17*AVERAGE('Assumptions (NG)'!$AN$2:$AP$2)+'Assumptions (NG)'!$AQ$18*AVERAGE('Assumptions (NG)'!$AN$3:$AP$3))/10^9,0)</f>
        <v>0</v>
      </c>
      <c r="BC641" s="160">
        <f>IF($AR$438&gt;0,'Assumptions (NG)'!AG13*Model!$AR$438*('Assumptions (NG)'!$AQ$17*AVERAGE('Assumptions (NG)'!$AN$2:$AP$2)+'Assumptions (NG)'!$AQ$18*AVERAGE('Assumptions (NG)'!$AN$3:$AP$3))/10^9,0)</f>
        <v>0</v>
      </c>
      <c r="BD641" s="160">
        <f>IF($AR$438&gt;0,'Assumptions (NG)'!AH13*Model!$AR$438*('Assumptions (NG)'!$AQ$17*AVERAGE('Assumptions (NG)'!$AN$2:$AP$2)+'Assumptions (NG)'!$AQ$18*AVERAGE('Assumptions (NG)'!$AN$3:$AP$3))/10^9,0)</f>
        <v>0</v>
      </c>
      <c r="BE641" s="160">
        <f>IF($AR$438&gt;0,'Assumptions (NG)'!AI13*Model!$AR$438*('Assumptions (NG)'!$AQ$17*AVERAGE('Assumptions (NG)'!$AN$2:$AP$2)+'Assumptions (NG)'!$AQ$18*AVERAGE('Assumptions (NG)'!$AN$3:$AP$3))/10^9,0)</f>
        <v>0</v>
      </c>
      <c r="BF641" s="160">
        <f>IF($AR$438&gt;0,'Assumptions (NG)'!AJ13*Model!$AR$438*('Assumptions (NG)'!$AQ$17*AVERAGE('Assumptions (NG)'!$AN$2:$AP$2)+'Assumptions (NG)'!$AQ$18*AVERAGE('Assumptions (NG)'!$AN$3:$AP$3))/10^9,0)</f>
        <v>0</v>
      </c>
      <c r="BG641" s="160">
        <f>IF($AR$438&gt;0,'Assumptions (NG)'!AK13*Model!$AR$438*('Assumptions (NG)'!$AQ$17*AVERAGE('Assumptions (NG)'!$AN$2:$AP$2)+'Assumptions (NG)'!$AQ$18*AVERAGE('Assumptions (NG)'!$AN$3:$AP$3))/10^9,0)</f>
        <v>0</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v>
      </c>
      <c r="AT642" s="160">
        <f>IF($AS$438&gt;0,'Assumptions (NG)'!W13*Model!$AS$438*('Assumptions (NG)'!$AR$17*AVERAGE('Assumptions (NG)'!$AO$2:$AQ$2)+'Assumptions (NG)'!$AR$18*AVERAGE('Assumptions (NG)'!$AO$3:$AQ$3))/10^9,0)</f>
        <v>0</v>
      </c>
      <c r="AU642" s="160">
        <f>IF($AS$438&gt;0,'Assumptions (NG)'!X13*Model!$AS$438*('Assumptions (NG)'!$AR$17*AVERAGE('Assumptions (NG)'!$AO$2:$AQ$2)+'Assumptions (NG)'!$AR$18*AVERAGE('Assumptions (NG)'!$AO$3:$AQ$3))/10^9,0)</f>
        <v>0</v>
      </c>
      <c r="AV642" s="160">
        <f>IF($AS$438&gt;0,'Assumptions (NG)'!Y13*Model!$AS$438*('Assumptions (NG)'!$AR$17*AVERAGE('Assumptions (NG)'!$AO$2:$AQ$2)+'Assumptions (NG)'!$AR$18*AVERAGE('Assumptions (NG)'!$AO$3:$AQ$3))/10^9,0)</f>
        <v>0</v>
      </c>
      <c r="AW642" s="160">
        <f>IF($AS$438&gt;0,'Assumptions (NG)'!Z13*Model!$AS$438*('Assumptions (NG)'!$AR$17*AVERAGE('Assumptions (NG)'!$AO$2:$AQ$2)+'Assumptions (NG)'!$AR$18*AVERAGE('Assumptions (NG)'!$AO$3:$AQ$3))/10^9,0)</f>
        <v>0</v>
      </c>
      <c r="AX642" s="160">
        <f>IF($AS$438&gt;0,'Assumptions (NG)'!AA13*Model!$AS$438*('Assumptions (NG)'!$AR$17*AVERAGE('Assumptions (NG)'!$AO$2:$AQ$2)+'Assumptions (NG)'!$AR$18*AVERAGE('Assumptions (NG)'!$AO$3:$AQ$3))/10^9,0)</f>
        <v>0</v>
      </c>
      <c r="AY642" s="160">
        <f>IF($AS$438&gt;0,'Assumptions (NG)'!AB13*Model!$AS$438*('Assumptions (NG)'!$AR$17*AVERAGE('Assumptions (NG)'!$AO$2:$AQ$2)+'Assumptions (NG)'!$AR$18*AVERAGE('Assumptions (NG)'!$AO$3:$AQ$3))/10^9,0)</f>
        <v>0</v>
      </c>
      <c r="AZ642" s="160">
        <f>IF($AS$438&gt;0,'Assumptions (NG)'!AC13*Model!$AS$438*('Assumptions (NG)'!$AR$17*AVERAGE('Assumptions (NG)'!$AO$2:$AQ$2)+'Assumptions (NG)'!$AR$18*AVERAGE('Assumptions (NG)'!$AO$3:$AQ$3))/10^9,0)</f>
        <v>0</v>
      </c>
      <c r="BA642" s="160">
        <f>IF($AS$438&gt;0,'Assumptions (NG)'!AD13*Model!$AS$438*('Assumptions (NG)'!$AR$17*AVERAGE('Assumptions (NG)'!$AO$2:$AQ$2)+'Assumptions (NG)'!$AR$18*AVERAGE('Assumptions (NG)'!$AO$3:$AQ$3))/10^9,0)</f>
        <v>0</v>
      </c>
      <c r="BB642" s="160">
        <f>IF($AS$438&gt;0,'Assumptions (NG)'!AE13*Model!$AS$438*('Assumptions (NG)'!$AR$17*AVERAGE('Assumptions (NG)'!$AO$2:$AQ$2)+'Assumptions (NG)'!$AR$18*AVERAGE('Assumptions (NG)'!$AO$3:$AQ$3))/10^9,0)</f>
        <v>0</v>
      </c>
      <c r="BC642" s="160">
        <f>IF($AS$438&gt;0,'Assumptions (NG)'!AF13*Model!$AS$438*('Assumptions (NG)'!$AR$17*AVERAGE('Assumptions (NG)'!$AO$2:$AQ$2)+'Assumptions (NG)'!$AR$18*AVERAGE('Assumptions (NG)'!$AO$3:$AQ$3))/10^9,0)</f>
        <v>0</v>
      </c>
      <c r="BD642" s="160">
        <f>IF($AS$438&gt;0,'Assumptions (NG)'!AG13*Model!$AS$438*('Assumptions (NG)'!$AR$17*AVERAGE('Assumptions (NG)'!$AO$2:$AQ$2)+'Assumptions (NG)'!$AR$18*AVERAGE('Assumptions (NG)'!$AO$3:$AQ$3))/10^9,0)</f>
        <v>0</v>
      </c>
      <c r="BE642" s="160">
        <f>IF($AS$438&gt;0,'Assumptions (NG)'!AH13*Model!$AS$438*('Assumptions (NG)'!$AR$17*AVERAGE('Assumptions (NG)'!$AO$2:$AQ$2)+'Assumptions (NG)'!$AR$18*AVERAGE('Assumptions (NG)'!$AO$3:$AQ$3))/10^9,0)</f>
        <v>0</v>
      </c>
      <c r="BF642" s="160">
        <f>IF($AS$438&gt;0,'Assumptions (NG)'!AI13*Model!$AS$438*('Assumptions (NG)'!$AR$17*AVERAGE('Assumptions (NG)'!$AO$2:$AQ$2)+'Assumptions (NG)'!$AR$18*AVERAGE('Assumptions (NG)'!$AO$3:$AQ$3))/10^9,0)</f>
        <v>0</v>
      </c>
      <c r="BG642" s="160">
        <f>IF($AS$438&gt;0,'Assumptions (NG)'!AJ13*Model!$AS$438*('Assumptions (NG)'!$AR$17*AVERAGE('Assumptions (NG)'!$AO$2:$AQ$2)+'Assumptions (NG)'!$AR$18*AVERAGE('Assumptions (NG)'!$AO$3:$AQ$3))/10^9,0)</f>
        <v>0</v>
      </c>
      <c r="BH642" s="160">
        <f>IF($AS$438&gt;0,'Assumptions (NG)'!AK13*Model!$AS$438*('Assumptions (NG)'!$AR$17*AVERAGE('Assumptions (NG)'!$AO$2:$AQ$2)+'Assumptions (NG)'!$AR$18*AVERAGE('Assumptions (NG)'!$AO$3:$AQ$3))/10^9,0)</f>
        <v>0</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v>
      </c>
      <c r="AU643" s="160">
        <f>IF($AT$438&gt;0,'Assumptions (NG)'!W13*Model!$AT$438*('Assumptions (NG)'!$AS$17*AVERAGE('Assumptions (NG)'!$AP$2:$AR$2)+'Assumptions (NG)'!$AS$18*AVERAGE('Assumptions (NG)'!$AP$3:$AR$3))/10^9,0)</f>
        <v>0</v>
      </c>
      <c r="AV643" s="160">
        <f>IF($AT$438&gt;0,'Assumptions (NG)'!X13*Model!$AT$438*('Assumptions (NG)'!$AS$17*AVERAGE('Assumptions (NG)'!$AP$2:$AR$2)+'Assumptions (NG)'!$AS$18*AVERAGE('Assumptions (NG)'!$AP$3:$AR$3))/10^9,0)</f>
        <v>0</v>
      </c>
      <c r="AW643" s="160">
        <f>IF($AT$438&gt;0,'Assumptions (NG)'!Y13*Model!$AT$438*('Assumptions (NG)'!$AS$17*AVERAGE('Assumptions (NG)'!$AP$2:$AR$2)+'Assumptions (NG)'!$AS$18*AVERAGE('Assumptions (NG)'!$AP$3:$AR$3))/10^9,0)</f>
        <v>0</v>
      </c>
      <c r="AX643" s="160">
        <f>IF($AT$438&gt;0,'Assumptions (NG)'!Z13*Model!$AT$438*('Assumptions (NG)'!$AS$17*AVERAGE('Assumptions (NG)'!$AP$2:$AR$2)+'Assumptions (NG)'!$AS$18*AVERAGE('Assumptions (NG)'!$AP$3:$AR$3))/10^9,0)</f>
        <v>0</v>
      </c>
      <c r="AY643" s="160">
        <f>IF($AT$438&gt;0,'Assumptions (NG)'!AA13*Model!$AT$438*('Assumptions (NG)'!$AS$17*AVERAGE('Assumptions (NG)'!$AP$2:$AR$2)+'Assumptions (NG)'!$AS$18*AVERAGE('Assumptions (NG)'!$AP$3:$AR$3))/10^9,0)</f>
        <v>0</v>
      </c>
      <c r="AZ643" s="160">
        <f>IF($AT$438&gt;0,'Assumptions (NG)'!AB13*Model!$AT$438*('Assumptions (NG)'!$AS$17*AVERAGE('Assumptions (NG)'!$AP$2:$AR$2)+'Assumptions (NG)'!$AS$18*AVERAGE('Assumptions (NG)'!$AP$3:$AR$3))/10^9,0)</f>
        <v>0</v>
      </c>
      <c r="BA643" s="160">
        <f>IF($AT$438&gt;0,'Assumptions (NG)'!AC13*Model!$AT$438*('Assumptions (NG)'!$AS$17*AVERAGE('Assumptions (NG)'!$AP$2:$AR$2)+'Assumptions (NG)'!$AS$18*AVERAGE('Assumptions (NG)'!$AP$3:$AR$3))/10^9,0)</f>
        <v>0</v>
      </c>
      <c r="BB643" s="160">
        <f>IF($AT$438&gt;0,'Assumptions (NG)'!AD13*Model!$AT$438*('Assumptions (NG)'!$AS$17*AVERAGE('Assumptions (NG)'!$AP$2:$AR$2)+'Assumptions (NG)'!$AS$18*AVERAGE('Assumptions (NG)'!$AP$3:$AR$3))/10^9,0)</f>
        <v>0</v>
      </c>
      <c r="BC643" s="160">
        <f>IF($AT$438&gt;0,'Assumptions (NG)'!AE13*Model!$AT$438*('Assumptions (NG)'!$AS$17*AVERAGE('Assumptions (NG)'!$AP$2:$AR$2)+'Assumptions (NG)'!$AS$18*AVERAGE('Assumptions (NG)'!$AP$3:$AR$3))/10^9,0)</f>
        <v>0</v>
      </c>
      <c r="BD643" s="160">
        <f>IF($AT$438&gt;0,'Assumptions (NG)'!AF13*Model!$AT$438*('Assumptions (NG)'!$AS$17*AVERAGE('Assumptions (NG)'!$AP$2:$AR$2)+'Assumptions (NG)'!$AS$18*AVERAGE('Assumptions (NG)'!$AP$3:$AR$3))/10^9,0)</f>
        <v>0</v>
      </c>
      <c r="BE643" s="160">
        <f>IF($AT$438&gt;0,'Assumptions (NG)'!AG13*Model!$AT$438*('Assumptions (NG)'!$AS$17*AVERAGE('Assumptions (NG)'!$AP$2:$AR$2)+'Assumptions (NG)'!$AS$18*AVERAGE('Assumptions (NG)'!$AP$3:$AR$3))/10^9,0)</f>
        <v>0</v>
      </c>
      <c r="BF643" s="160">
        <f>IF($AT$438&gt;0,'Assumptions (NG)'!AH13*Model!$AT$438*('Assumptions (NG)'!$AS$17*AVERAGE('Assumptions (NG)'!$AP$2:$AR$2)+'Assumptions (NG)'!$AS$18*AVERAGE('Assumptions (NG)'!$AP$3:$AR$3))/10^9,0)</f>
        <v>0</v>
      </c>
      <c r="BG643" s="160">
        <f>IF($AT$438&gt;0,'Assumptions (NG)'!AI13*Model!$AT$438*('Assumptions (NG)'!$AS$17*AVERAGE('Assumptions (NG)'!$AP$2:$AR$2)+'Assumptions (NG)'!$AS$18*AVERAGE('Assumptions (NG)'!$AP$3:$AR$3))/10^9,0)</f>
        <v>0</v>
      </c>
      <c r="BH643" s="160">
        <f>IF($AT$438&gt;0,'Assumptions (NG)'!AJ13*Model!$AT$438*('Assumptions (NG)'!$AS$17*AVERAGE('Assumptions (NG)'!$AP$2:$AR$2)+'Assumptions (NG)'!$AS$18*AVERAGE('Assumptions (NG)'!$AP$3:$AR$3))/10^9,0)</f>
        <v>0</v>
      </c>
      <c r="BI643" s="160">
        <f>IF($AT$438&gt;0,'Assumptions (NG)'!AK13*Model!$AT$438*('Assumptions (NG)'!$AS$17*AVERAGE('Assumptions (NG)'!$AP$2:$AR$2)+'Assumptions (NG)'!$AS$18*AVERAGE('Assumptions (NG)'!$AP$3:$AR$3))/10^9,0)</f>
        <v>0</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v>
      </c>
      <c r="AV644" s="160">
        <f>IF($AU$438&gt;0,'Assumptions (NG)'!W13*Model!$AU$438*('Assumptions (NG)'!$AT$17*AVERAGE('Assumptions (NG)'!$AQ$2:$AS$2)+'Assumptions (NG)'!$AT$18*AVERAGE('Assumptions (NG)'!$AQ$3:$AS$3))/10^9,0)</f>
        <v>0</v>
      </c>
      <c r="AW644" s="160">
        <f>IF($AU$438&gt;0,'Assumptions (NG)'!X13*Model!$AU$438*('Assumptions (NG)'!$AT$17*AVERAGE('Assumptions (NG)'!$AQ$2:$AS$2)+'Assumptions (NG)'!$AT$18*AVERAGE('Assumptions (NG)'!$AQ$3:$AS$3))/10^9,0)</f>
        <v>0</v>
      </c>
      <c r="AX644" s="160">
        <f>IF($AU$438&gt;0,'Assumptions (NG)'!Y13*Model!$AU$438*('Assumptions (NG)'!$AT$17*AVERAGE('Assumptions (NG)'!$AQ$2:$AS$2)+'Assumptions (NG)'!$AT$18*AVERAGE('Assumptions (NG)'!$AQ$3:$AS$3))/10^9,0)</f>
        <v>0</v>
      </c>
      <c r="AY644" s="160">
        <f>IF($AU$438&gt;0,'Assumptions (NG)'!Z13*Model!$AU$438*('Assumptions (NG)'!$AT$17*AVERAGE('Assumptions (NG)'!$AQ$2:$AS$2)+'Assumptions (NG)'!$AT$18*AVERAGE('Assumptions (NG)'!$AQ$3:$AS$3))/10^9,0)</f>
        <v>0</v>
      </c>
      <c r="AZ644" s="160">
        <f>IF($AU$438&gt;0,'Assumptions (NG)'!AA13*Model!$AU$438*('Assumptions (NG)'!$AT$17*AVERAGE('Assumptions (NG)'!$AQ$2:$AS$2)+'Assumptions (NG)'!$AT$18*AVERAGE('Assumptions (NG)'!$AQ$3:$AS$3))/10^9,0)</f>
        <v>0</v>
      </c>
      <c r="BA644" s="160">
        <f>IF($AU$438&gt;0,'Assumptions (NG)'!AB13*Model!$AU$438*('Assumptions (NG)'!$AT$17*AVERAGE('Assumptions (NG)'!$AQ$2:$AS$2)+'Assumptions (NG)'!$AT$18*AVERAGE('Assumptions (NG)'!$AQ$3:$AS$3))/10^9,0)</f>
        <v>0</v>
      </c>
      <c r="BB644" s="160">
        <f>IF($AU$438&gt;0,'Assumptions (NG)'!AC13*Model!$AU$438*('Assumptions (NG)'!$AT$17*AVERAGE('Assumptions (NG)'!$AQ$2:$AS$2)+'Assumptions (NG)'!$AT$18*AVERAGE('Assumptions (NG)'!$AQ$3:$AS$3))/10^9,0)</f>
        <v>0</v>
      </c>
      <c r="BC644" s="160">
        <f>IF($AU$438&gt;0,'Assumptions (NG)'!AD13*Model!$AU$438*('Assumptions (NG)'!$AT$17*AVERAGE('Assumptions (NG)'!$AQ$2:$AS$2)+'Assumptions (NG)'!$AT$18*AVERAGE('Assumptions (NG)'!$AQ$3:$AS$3))/10^9,0)</f>
        <v>0</v>
      </c>
      <c r="BD644" s="160">
        <f>IF($AU$438&gt;0,'Assumptions (NG)'!AE13*Model!$AU$438*('Assumptions (NG)'!$AT$17*AVERAGE('Assumptions (NG)'!$AQ$2:$AS$2)+'Assumptions (NG)'!$AT$18*AVERAGE('Assumptions (NG)'!$AQ$3:$AS$3))/10^9,0)</f>
        <v>0</v>
      </c>
      <c r="BE644" s="160">
        <f>IF($AU$438&gt;0,'Assumptions (NG)'!AF13*Model!$AU$438*('Assumptions (NG)'!$AT$17*AVERAGE('Assumptions (NG)'!$AQ$2:$AS$2)+'Assumptions (NG)'!$AT$18*AVERAGE('Assumptions (NG)'!$AQ$3:$AS$3))/10^9,0)</f>
        <v>0</v>
      </c>
      <c r="BF644" s="160">
        <f>IF($AU$438&gt;0,'Assumptions (NG)'!AG13*Model!$AU$438*('Assumptions (NG)'!$AT$17*AVERAGE('Assumptions (NG)'!$AQ$2:$AS$2)+'Assumptions (NG)'!$AT$18*AVERAGE('Assumptions (NG)'!$AQ$3:$AS$3))/10^9,0)</f>
        <v>0</v>
      </c>
      <c r="BG644" s="160">
        <f>IF($AU$438&gt;0,'Assumptions (NG)'!AH13*Model!$AU$438*('Assumptions (NG)'!$AT$17*AVERAGE('Assumptions (NG)'!$AQ$2:$AS$2)+'Assumptions (NG)'!$AT$18*AVERAGE('Assumptions (NG)'!$AQ$3:$AS$3))/10^9,0)</f>
        <v>0</v>
      </c>
      <c r="BH644" s="160">
        <f>IF($AU$438&gt;0,'Assumptions (NG)'!AI13*Model!$AU$438*('Assumptions (NG)'!$AT$17*AVERAGE('Assumptions (NG)'!$AQ$2:$AS$2)+'Assumptions (NG)'!$AT$18*AVERAGE('Assumptions (NG)'!$AQ$3:$AS$3))/10^9,0)</f>
        <v>0</v>
      </c>
      <c r="BI644" s="160">
        <f>IF($AU$438&gt;0,'Assumptions (NG)'!AJ13*Model!$AU$438*('Assumptions (NG)'!$AT$17*AVERAGE('Assumptions (NG)'!$AQ$2:$AS$2)+'Assumptions (NG)'!$AT$18*AVERAGE('Assumptions (NG)'!$AQ$3:$AS$3))/10^9,0)</f>
        <v>0</v>
      </c>
      <c r="BJ644" s="160">
        <f>IF($AU$438&gt;0,'Assumptions (NG)'!AK13*Model!$AU$438*('Assumptions (NG)'!$AT$17*AVERAGE('Assumptions (NG)'!$AQ$2:$AS$2)+'Assumptions (NG)'!$AT$18*AVERAGE('Assumptions (NG)'!$AQ$3:$AS$3))/10^9,0)</f>
        <v>0</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v>
      </c>
      <c r="AW645" s="160">
        <f>IF($AV$438&gt;0,'Assumptions (NG)'!W13*Model!$AV$438*('Assumptions (NG)'!$AU$17*AVERAGE('Assumptions (NG)'!$AR$2:$AT$2)+'Assumptions (NG)'!$AU$18*AVERAGE('Assumptions (NG)'!$AR$3:$AT$3))/10^9,0)</f>
        <v>0</v>
      </c>
      <c r="AX645" s="160">
        <f>IF($AV$438&gt;0,'Assumptions (NG)'!X13*Model!$AV$438*('Assumptions (NG)'!$AU$17*AVERAGE('Assumptions (NG)'!$AR$2:$AT$2)+'Assumptions (NG)'!$AU$18*AVERAGE('Assumptions (NG)'!$AR$3:$AT$3))/10^9,0)</f>
        <v>0</v>
      </c>
      <c r="AY645" s="160">
        <f>IF($AV$438&gt;0,'Assumptions (NG)'!Y13*Model!$AV$438*('Assumptions (NG)'!$AU$17*AVERAGE('Assumptions (NG)'!$AR$2:$AT$2)+'Assumptions (NG)'!$AU$18*AVERAGE('Assumptions (NG)'!$AR$3:$AT$3))/10^9,0)</f>
        <v>0</v>
      </c>
      <c r="AZ645" s="160">
        <f>IF($AV$438&gt;0,'Assumptions (NG)'!Z13*Model!$AV$438*('Assumptions (NG)'!$AU$17*AVERAGE('Assumptions (NG)'!$AR$2:$AT$2)+'Assumptions (NG)'!$AU$18*AVERAGE('Assumptions (NG)'!$AR$3:$AT$3))/10^9,0)</f>
        <v>0</v>
      </c>
      <c r="BA645" s="160">
        <f>IF($AV$438&gt;0,'Assumptions (NG)'!AA13*Model!$AV$438*('Assumptions (NG)'!$AU$17*AVERAGE('Assumptions (NG)'!$AR$2:$AT$2)+'Assumptions (NG)'!$AU$18*AVERAGE('Assumptions (NG)'!$AR$3:$AT$3))/10^9,0)</f>
        <v>0</v>
      </c>
      <c r="BB645" s="160">
        <f>IF($AV$438&gt;0,'Assumptions (NG)'!AB13*Model!$AV$438*('Assumptions (NG)'!$AU$17*AVERAGE('Assumptions (NG)'!$AR$2:$AT$2)+'Assumptions (NG)'!$AU$18*AVERAGE('Assumptions (NG)'!$AR$3:$AT$3))/10^9,0)</f>
        <v>0</v>
      </c>
      <c r="BC645" s="160">
        <f>IF($AV$438&gt;0,'Assumptions (NG)'!AC13*Model!$AV$438*('Assumptions (NG)'!$AU$17*AVERAGE('Assumptions (NG)'!$AR$2:$AT$2)+'Assumptions (NG)'!$AU$18*AVERAGE('Assumptions (NG)'!$AR$3:$AT$3))/10^9,0)</f>
        <v>0</v>
      </c>
      <c r="BD645" s="160">
        <f>IF($AV$438&gt;0,'Assumptions (NG)'!AD13*Model!$AV$438*('Assumptions (NG)'!$AU$17*AVERAGE('Assumptions (NG)'!$AR$2:$AT$2)+'Assumptions (NG)'!$AU$18*AVERAGE('Assumptions (NG)'!$AR$3:$AT$3))/10^9,0)</f>
        <v>0</v>
      </c>
      <c r="BE645" s="160">
        <f>IF($AV$438&gt;0,'Assumptions (NG)'!AE13*Model!$AV$438*('Assumptions (NG)'!$AU$17*AVERAGE('Assumptions (NG)'!$AR$2:$AT$2)+'Assumptions (NG)'!$AU$18*AVERAGE('Assumptions (NG)'!$AR$3:$AT$3))/10^9,0)</f>
        <v>0</v>
      </c>
      <c r="BF645" s="160">
        <f>IF($AV$438&gt;0,'Assumptions (NG)'!AF13*Model!$AV$438*('Assumptions (NG)'!$AU$17*AVERAGE('Assumptions (NG)'!$AR$2:$AT$2)+'Assumptions (NG)'!$AU$18*AVERAGE('Assumptions (NG)'!$AR$3:$AT$3))/10^9,0)</f>
        <v>0</v>
      </c>
      <c r="BG645" s="160">
        <f>IF($AV$438&gt;0,'Assumptions (NG)'!AG13*Model!$AV$438*('Assumptions (NG)'!$AU$17*AVERAGE('Assumptions (NG)'!$AR$2:$AT$2)+'Assumptions (NG)'!$AU$18*AVERAGE('Assumptions (NG)'!$AR$3:$AT$3))/10^9,0)</f>
        <v>0</v>
      </c>
      <c r="BH645" s="160">
        <f>IF($AV$438&gt;0,'Assumptions (NG)'!AH13*Model!$AV$438*('Assumptions (NG)'!$AU$17*AVERAGE('Assumptions (NG)'!$AR$2:$AT$2)+'Assumptions (NG)'!$AU$18*AVERAGE('Assumptions (NG)'!$AR$3:$AT$3))/10^9,0)</f>
        <v>0</v>
      </c>
      <c r="BI645" s="160">
        <f>IF($AV$438&gt;0,'Assumptions (NG)'!AI13*Model!$AV$438*('Assumptions (NG)'!$AU$17*AVERAGE('Assumptions (NG)'!$AR$2:$AT$2)+'Assumptions (NG)'!$AU$18*AVERAGE('Assumptions (NG)'!$AR$3:$AT$3))/10^9,0)</f>
        <v>0</v>
      </c>
      <c r="BJ645" s="160">
        <f>IF($AV$438&gt;0,'Assumptions (NG)'!AJ13*Model!$AV$438*('Assumptions (NG)'!$AU$17*AVERAGE('Assumptions (NG)'!$AR$2:$AT$2)+'Assumptions (NG)'!$AU$18*AVERAGE('Assumptions (NG)'!$AR$3:$AT$3))/10^9,0)</f>
        <v>0</v>
      </c>
      <c r="BK645" s="160">
        <f>IF($AV$438&gt;0,'Assumptions (NG)'!AK13*Model!$AV$438*('Assumptions (NG)'!$AU$17*AVERAGE('Assumptions (NG)'!$AR$2:$AT$2)+'Assumptions (NG)'!$AU$18*AVERAGE('Assumptions (NG)'!$AR$3:$AT$3))/10^9,0)</f>
        <v>0</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v>
      </c>
      <c r="AX646" s="160">
        <f>IF($AW$438&gt;0,'Assumptions (NG)'!W13*Model!$AW$438*('Assumptions (NG)'!$AV$17*AVERAGE('Assumptions (NG)'!$AS$2:$AU$2)+'Assumptions (NG)'!$AV$18*AVERAGE('Assumptions (NG)'!$AS$3:$AU$3))/10^9,0)</f>
        <v>0</v>
      </c>
      <c r="AY646" s="160">
        <f>IF($AW$438&gt;0,'Assumptions (NG)'!X13*Model!$AW$438*('Assumptions (NG)'!$AV$17*AVERAGE('Assumptions (NG)'!$AS$2:$AU$2)+'Assumptions (NG)'!$AV$18*AVERAGE('Assumptions (NG)'!$AS$3:$AU$3))/10^9,0)</f>
        <v>0</v>
      </c>
      <c r="AZ646" s="160">
        <f>IF($AW$438&gt;0,'Assumptions (NG)'!Y13*Model!$AW$438*('Assumptions (NG)'!$AV$17*AVERAGE('Assumptions (NG)'!$AS$2:$AU$2)+'Assumptions (NG)'!$AV$18*AVERAGE('Assumptions (NG)'!$AS$3:$AU$3))/10^9,0)</f>
        <v>0</v>
      </c>
      <c r="BA646" s="160">
        <f>IF($AW$438&gt;0,'Assumptions (NG)'!Z13*Model!$AW$438*('Assumptions (NG)'!$AV$17*AVERAGE('Assumptions (NG)'!$AS$2:$AU$2)+'Assumptions (NG)'!$AV$18*AVERAGE('Assumptions (NG)'!$AS$3:$AU$3))/10^9,0)</f>
        <v>0</v>
      </c>
      <c r="BB646" s="160">
        <f>IF($AW$438&gt;0,'Assumptions (NG)'!AA13*Model!$AW$438*('Assumptions (NG)'!$AV$17*AVERAGE('Assumptions (NG)'!$AS$2:$AU$2)+'Assumptions (NG)'!$AV$18*AVERAGE('Assumptions (NG)'!$AS$3:$AU$3))/10^9,0)</f>
        <v>0</v>
      </c>
      <c r="BC646" s="160">
        <f>IF($AW$438&gt;0,'Assumptions (NG)'!AB13*Model!$AW$438*('Assumptions (NG)'!$AV$17*AVERAGE('Assumptions (NG)'!$AS$2:$AU$2)+'Assumptions (NG)'!$AV$18*AVERAGE('Assumptions (NG)'!$AS$3:$AU$3))/10^9,0)</f>
        <v>0</v>
      </c>
      <c r="BD646" s="160">
        <f>IF($AW$438&gt;0,'Assumptions (NG)'!AC13*Model!$AW$438*('Assumptions (NG)'!$AV$17*AVERAGE('Assumptions (NG)'!$AS$2:$AU$2)+'Assumptions (NG)'!$AV$18*AVERAGE('Assumptions (NG)'!$AS$3:$AU$3))/10^9,0)</f>
        <v>0</v>
      </c>
      <c r="BE646" s="160">
        <f>IF($AW$438&gt;0,'Assumptions (NG)'!AD13*Model!$AW$438*('Assumptions (NG)'!$AV$17*AVERAGE('Assumptions (NG)'!$AS$2:$AU$2)+'Assumptions (NG)'!$AV$18*AVERAGE('Assumptions (NG)'!$AS$3:$AU$3))/10^9,0)</f>
        <v>0</v>
      </c>
      <c r="BF646" s="160">
        <f>IF($AW$438&gt;0,'Assumptions (NG)'!AE13*Model!$AW$438*('Assumptions (NG)'!$AV$17*AVERAGE('Assumptions (NG)'!$AS$2:$AU$2)+'Assumptions (NG)'!$AV$18*AVERAGE('Assumptions (NG)'!$AS$3:$AU$3))/10^9,0)</f>
        <v>0</v>
      </c>
      <c r="BG646" s="160">
        <f>IF($AW$438&gt;0,'Assumptions (NG)'!AF13*Model!$AW$438*('Assumptions (NG)'!$AV$17*AVERAGE('Assumptions (NG)'!$AS$2:$AU$2)+'Assumptions (NG)'!$AV$18*AVERAGE('Assumptions (NG)'!$AS$3:$AU$3))/10^9,0)</f>
        <v>0</v>
      </c>
      <c r="BH646" s="160">
        <f>IF($AW$438&gt;0,'Assumptions (NG)'!AG13*Model!$AW$438*('Assumptions (NG)'!$AV$17*AVERAGE('Assumptions (NG)'!$AS$2:$AU$2)+'Assumptions (NG)'!$AV$18*AVERAGE('Assumptions (NG)'!$AS$3:$AU$3))/10^9,0)</f>
        <v>0</v>
      </c>
      <c r="BI646" s="160">
        <f>IF($AW$438&gt;0,'Assumptions (NG)'!AH13*Model!$AW$438*('Assumptions (NG)'!$AV$17*AVERAGE('Assumptions (NG)'!$AS$2:$AU$2)+'Assumptions (NG)'!$AV$18*AVERAGE('Assumptions (NG)'!$AS$3:$AU$3))/10^9,0)</f>
        <v>0</v>
      </c>
      <c r="BJ646" s="160">
        <f>IF($AW$438&gt;0,'Assumptions (NG)'!AI13*Model!$AW$438*('Assumptions (NG)'!$AV$17*AVERAGE('Assumptions (NG)'!$AS$2:$AU$2)+'Assumptions (NG)'!$AV$18*AVERAGE('Assumptions (NG)'!$AS$3:$AU$3))/10^9,0)</f>
        <v>0</v>
      </c>
      <c r="BK646" s="160">
        <f>IF($AW$438&gt;0,'Assumptions (NG)'!AJ13*Model!$AW$438*('Assumptions (NG)'!$AV$17*AVERAGE('Assumptions (NG)'!$AS$2:$AU$2)+'Assumptions (NG)'!$AV$18*AVERAGE('Assumptions (NG)'!$AS$3:$AU$3))/10^9,0)</f>
        <v>0</v>
      </c>
      <c r="BL646" s="160">
        <f>IF($AW$438&gt;0,'Assumptions (NG)'!AK13*Model!$AW$438*('Assumptions (NG)'!$AV$17*AVERAGE('Assumptions (NG)'!$AS$2:$AU$2)+'Assumptions (NG)'!$AV$18*AVERAGE('Assumptions (NG)'!$AS$3:$AU$3))/10^9,0)</f>
        <v>0</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v>
      </c>
      <c r="AY647" s="160">
        <f>IF($AX$438&gt;0,'Assumptions (NG)'!W13*Model!$AX$438*('Assumptions (NG)'!$AW$17*AVERAGE('Assumptions (NG)'!$AT$2:$AV$2)+'Assumptions (NG)'!$AW$18*AVERAGE('Assumptions (NG)'!$AT$3:$AV$3))/10^9,0)</f>
        <v>0</v>
      </c>
      <c r="AZ647" s="160">
        <f>IF($AX$438&gt;0,'Assumptions (NG)'!X13*Model!$AX$438*('Assumptions (NG)'!$AW$17*AVERAGE('Assumptions (NG)'!$AT$2:$AV$2)+'Assumptions (NG)'!$AW$18*AVERAGE('Assumptions (NG)'!$AT$3:$AV$3))/10^9,0)</f>
        <v>0</v>
      </c>
      <c r="BA647" s="160">
        <f>IF($AX$438&gt;0,'Assumptions (NG)'!Y13*Model!$AX$438*('Assumptions (NG)'!$AW$17*AVERAGE('Assumptions (NG)'!$AT$2:$AV$2)+'Assumptions (NG)'!$AW$18*AVERAGE('Assumptions (NG)'!$AT$3:$AV$3))/10^9,0)</f>
        <v>0</v>
      </c>
      <c r="BB647" s="160">
        <f>IF($AX$438&gt;0,'Assumptions (NG)'!Z13*Model!$AX$438*('Assumptions (NG)'!$AW$17*AVERAGE('Assumptions (NG)'!$AT$2:$AV$2)+'Assumptions (NG)'!$AW$18*AVERAGE('Assumptions (NG)'!$AT$3:$AV$3))/10^9,0)</f>
        <v>0</v>
      </c>
      <c r="BC647" s="160">
        <f>IF($AX$438&gt;0,'Assumptions (NG)'!AA13*Model!$AX$438*('Assumptions (NG)'!$AW$17*AVERAGE('Assumptions (NG)'!$AT$2:$AV$2)+'Assumptions (NG)'!$AW$18*AVERAGE('Assumptions (NG)'!$AT$3:$AV$3))/10^9,0)</f>
        <v>0</v>
      </c>
      <c r="BD647" s="160">
        <f>IF($AX$438&gt;0,'Assumptions (NG)'!AB13*Model!$AX$438*('Assumptions (NG)'!$AW$17*AVERAGE('Assumptions (NG)'!$AT$2:$AV$2)+'Assumptions (NG)'!$AW$18*AVERAGE('Assumptions (NG)'!$AT$3:$AV$3))/10^9,0)</f>
        <v>0</v>
      </c>
      <c r="BE647" s="160">
        <f>IF($AX$438&gt;0,'Assumptions (NG)'!AC13*Model!$AX$438*('Assumptions (NG)'!$AW$17*AVERAGE('Assumptions (NG)'!$AT$2:$AV$2)+'Assumptions (NG)'!$AW$18*AVERAGE('Assumptions (NG)'!$AT$3:$AV$3))/10^9,0)</f>
        <v>0</v>
      </c>
      <c r="BF647" s="160">
        <f>IF($AX$438&gt;0,'Assumptions (NG)'!AD13*Model!$AX$438*('Assumptions (NG)'!$AW$17*AVERAGE('Assumptions (NG)'!$AT$2:$AV$2)+'Assumptions (NG)'!$AW$18*AVERAGE('Assumptions (NG)'!$AT$3:$AV$3))/10^9,0)</f>
        <v>0</v>
      </c>
      <c r="BG647" s="160">
        <f>IF($AX$438&gt;0,'Assumptions (NG)'!AE13*Model!$AX$438*('Assumptions (NG)'!$AW$17*AVERAGE('Assumptions (NG)'!$AT$2:$AV$2)+'Assumptions (NG)'!$AW$18*AVERAGE('Assumptions (NG)'!$AT$3:$AV$3))/10^9,0)</f>
        <v>0</v>
      </c>
      <c r="BH647" s="160">
        <f>IF($AX$438&gt;0,'Assumptions (NG)'!AF13*Model!$AX$438*('Assumptions (NG)'!$AW$17*AVERAGE('Assumptions (NG)'!$AT$2:$AV$2)+'Assumptions (NG)'!$AW$18*AVERAGE('Assumptions (NG)'!$AT$3:$AV$3))/10^9,0)</f>
        <v>0</v>
      </c>
      <c r="BI647" s="160">
        <f>IF($AX$438&gt;0,'Assumptions (NG)'!AG13*Model!$AX$438*('Assumptions (NG)'!$AW$17*AVERAGE('Assumptions (NG)'!$AT$2:$AV$2)+'Assumptions (NG)'!$AW$18*AVERAGE('Assumptions (NG)'!$AT$3:$AV$3))/10^9,0)</f>
        <v>0</v>
      </c>
      <c r="BJ647" s="160">
        <f>IF($AX$438&gt;0,'Assumptions (NG)'!AH13*Model!$AX$438*('Assumptions (NG)'!$AW$17*AVERAGE('Assumptions (NG)'!$AT$2:$AV$2)+'Assumptions (NG)'!$AW$18*AVERAGE('Assumptions (NG)'!$AT$3:$AV$3))/10^9,0)</f>
        <v>0</v>
      </c>
      <c r="BK647" s="160">
        <f>IF($AX$438&gt;0,'Assumptions (NG)'!AI13*Model!$AX$438*('Assumptions (NG)'!$AW$17*AVERAGE('Assumptions (NG)'!$AT$2:$AV$2)+'Assumptions (NG)'!$AW$18*AVERAGE('Assumptions (NG)'!$AT$3:$AV$3))/10^9,0)</f>
        <v>0</v>
      </c>
      <c r="BL647" s="160">
        <f>IF($AX$438&gt;0,'Assumptions (NG)'!AJ13*Model!$AX$438*('Assumptions (NG)'!$AW$17*AVERAGE('Assumptions (NG)'!$AT$2:$AV$2)+'Assumptions (NG)'!$AW$18*AVERAGE('Assumptions (NG)'!$AT$3:$AV$3))/10^9,0)</f>
        <v>0</v>
      </c>
      <c r="BM647" s="160">
        <f>IF($AX$438&gt;0,'Assumptions (NG)'!AK13*Model!$AX$438*('Assumptions (NG)'!$AW$17*AVERAGE('Assumptions (NG)'!$AT$2:$AV$2)+'Assumptions (NG)'!$AW$18*AVERAGE('Assumptions (NG)'!$AT$3:$AV$3))/10^9,0)</f>
        <v>0</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v>
      </c>
      <c r="BA649" s="160">
        <f>IF($AZ$438&gt;0,'Assumptions (NG)'!W13*Model!$AZ$438*('Assumptions (NG)'!$AY$17*AVERAGE('Assumptions (NG)'!$AV$2:$AX$2)+'Assumptions (NG)'!$AY$18*AVERAGE('Assumptions (NG)'!$AV$3:$AX$3))/10^9,0)</f>
        <v>0</v>
      </c>
      <c r="BB649" s="160">
        <f>IF($AZ$438&gt;0,'Assumptions (NG)'!X13*Model!$AZ$438*('Assumptions (NG)'!$AY$17*AVERAGE('Assumptions (NG)'!$AV$2:$AX$2)+'Assumptions (NG)'!$AY$18*AVERAGE('Assumptions (NG)'!$AV$3:$AX$3))/10^9,0)</f>
        <v>0</v>
      </c>
      <c r="BC649" s="160">
        <f>IF($AZ$438&gt;0,'Assumptions (NG)'!Y13*Model!$AZ$438*('Assumptions (NG)'!$AY$17*AVERAGE('Assumptions (NG)'!$AV$2:$AX$2)+'Assumptions (NG)'!$AY$18*AVERAGE('Assumptions (NG)'!$AV$3:$AX$3))/10^9,0)</f>
        <v>0</v>
      </c>
      <c r="BD649" s="160">
        <f>IF($AZ$438&gt;0,'Assumptions (NG)'!Z13*Model!$AZ$438*('Assumptions (NG)'!$AY$17*AVERAGE('Assumptions (NG)'!$AV$2:$AX$2)+'Assumptions (NG)'!$AY$18*AVERAGE('Assumptions (NG)'!$AV$3:$AX$3))/10^9,0)</f>
        <v>0</v>
      </c>
      <c r="BE649" s="160">
        <f>IF($AZ$438&gt;0,'Assumptions (NG)'!AA13*Model!$AZ$438*('Assumptions (NG)'!$AY$17*AVERAGE('Assumptions (NG)'!$AV$2:$AX$2)+'Assumptions (NG)'!$AY$18*AVERAGE('Assumptions (NG)'!$AV$3:$AX$3))/10^9,0)</f>
        <v>0</v>
      </c>
      <c r="BF649" s="160">
        <f>IF($AZ$438&gt;0,'Assumptions (NG)'!AB13*Model!$AZ$438*('Assumptions (NG)'!$AY$17*AVERAGE('Assumptions (NG)'!$AV$2:$AX$2)+'Assumptions (NG)'!$AY$18*AVERAGE('Assumptions (NG)'!$AV$3:$AX$3))/10^9,0)</f>
        <v>0</v>
      </c>
      <c r="BG649" s="160">
        <f>IF($AZ$438&gt;0,'Assumptions (NG)'!AC13*Model!$AZ$438*('Assumptions (NG)'!$AY$17*AVERAGE('Assumptions (NG)'!$AV$2:$AX$2)+'Assumptions (NG)'!$AY$18*AVERAGE('Assumptions (NG)'!$AV$3:$AX$3))/10^9,0)</f>
        <v>0</v>
      </c>
      <c r="BH649" s="160">
        <f>IF($AZ$438&gt;0,'Assumptions (NG)'!AD13*Model!$AZ$438*('Assumptions (NG)'!$AY$17*AVERAGE('Assumptions (NG)'!$AV$2:$AX$2)+'Assumptions (NG)'!$AY$18*AVERAGE('Assumptions (NG)'!$AV$3:$AX$3))/10^9,0)</f>
        <v>0</v>
      </c>
      <c r="BI649" s="160">
        <f>IF($AZ$438&gt;0,'Assumptions (NG)'!AE13*Model!$AZ$438*('Assumptions (NG)'!$AY$17*AVERAGE('Assumptions (NG)'!$AV$2:$AX$2)+'Assumptions (NG)'!$AY$18*AVERAGE('Assumptions (NG)'!$AV$3:$AX$3))/10^9,0)</f>
        <v>0</v>
      </c>
      <c r="BJ649" s="160">
        <f>IF($AZ$438&gt;0,'Assumptions (NG)'!AF13*Model!$AZ$438*('Assumptions (NG)'!$AY$17*AVERAGE('Assumptions (NG)'!$AV$2:$AX$2)+'Assumptions (NG)'!$AY$18*AVERAGE('Assumptions (NG)'!$AV$3:$AX$3))/10^9,0)</f>
        <v>0</v>
      </c>
      <c r="BK649" s="160">
        <f>IF($AZ$438&gt;0,'Assumptions (NG)'!AG13*Model!$AZ$438*('Assumptions (NG)'!$AY$17*AVERAGE('Assumptions (NG)'!$AV$2:$AX$2)+'Assumptions (NG)'!$AY$18*AVERAGE('Assumptions (NG)'!$AV$3:$AX$3))/10^9,0)</f>
        <v>0</v>
      </c>
      <c r="BL649" s="160">
        <f>IF($AZ$438&gt;0,'Assumptions (NG)'!AH13*Model!$AZ$438*('Assumptions (NG)'!$AY$17*AVERAGE('Assumptions (NG)'!$AV$2:$AX$2)+'Assumptions (NG)'!$AY$18*AVERAGE('Assumptions (NG)'!$AV$3:$AX$3))/10^9,0)</f>
        <v>0</v>
      </c>
      <c r="BM649" s="160">
        <f>IF($AZ$438&gt;0,'Assumptions (NG)'!AI13*Model!$AZ$438*('Assumptions (NG)'!$AY$17*AVERAGE('Assumptions (NG)'!$AV$2:$AX$2)+'Assumptions (NG)'!$AY$18*AVERAGE('Assumptions (NG)'!$AV$3:$AX$3))/10^9,0)</f>
        <v>0</v>
      </c>
      <c r="BN649" s="160">
        <f>IF($AZ$438&gt;0,'Assumptions (NG)'!AJ13*Model!$AZ$438*('Assumptions (NG)'!$AY$17*AVERAGE('Assumptions (NG)'!$AV$2:$AX$2)+'Assumptions (NG)'!$AY$18*AVERAGE('Assumptions (NG)'!$AV$3:$AX$3))/10^9,0)</f>
        <v>0</v>
      </c>
      <c r="BO649" s="160">
        <f>IF($AZ$438&gt;0,'Assumptions (NG)'!AK13*Model!$AZ$438*('Assumptions (NG)'!$AY$17*AVERAGE('Assumptions (NG)'!$AV$2:$AX$2)+'Assumptions (NG)'!$AY$18*AVERAGE('Assumptions (NG)'!$AV$3:$AX$3))/10^9,0)</f>
        <v>0</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v>
      </c>
      <c r="BB650" s="160">
        <f>IF($BA$438&gt;0,'Assumptions (NG)'!W13*Model!$BA$438*('Assumptions (NG)'!$AZ$17*AVERAGE('Assumptions (NG)'!$AW$2:$AY$2)+'Assumptions (NG)'!$AZ$18*AVERAGE('Assumptions (NG)'!$AW$3:$AY$3))/10^9,0)</f>
        <v>0</v>
      </c>
      <c r="BC650" s="160">
        <f>IF($BA$438&gt;0,'Assumptions (NG)'!X13*Model!$BA$438*('Assumptions (NG)'!$AZ$17*AVERAGE('Assumptions (NG)'!$AW$2:$AY$2)+'Assumptions (NG)'!$AZ$18*AVERAGE('Assumptions (NG)'!$AW$3:$AY$3))/10^9,0)</f>
        <v>0</v>
      </c>
      <c r="BD650" s="160">
        <f>IF($BA$438&gt;0,'Assumptions (NG)'!Y13*Model!$BA$438*('Assumptions (NG)'!$AZ$17*AVERAGE('Assumptions (NG)'!$AW$2:$AY$2)+'Assumptions (NG)'!$AZ$18*AVERAGE('Assumptions (NG)'!$AW$3:$AY$3))/10^9,0)</f>
        <v>0</v>
      </c>
      <c r="BE650" s="160">
        <f>IF($BA$438&gt;0,'Assumptions (NG)'!Z13*Model!$BA$438*('Assumptions (NG)'!$AZ$17*AVERAGE('Assumptions (NG)'!$AW$2:$AY$2)+'Assumptions (NG)'!$AZ$18*AVERAGE('Assumptions (NG)'!$AW$3:$AY$3))/10^9,0)</f>
        <v>0</v>
      </c>
      <c r="BF650" s="160">
        <f>IF($BA$438&gt;0,'Assumptions (NG)'!AA13*Model!$BA$438*('Assumptions (NG)'!$AZ$17*AVERAGE('Assumptions (NG)'!$AW$2:$AY$2)+'Assumptions (NG)'!$AZ$18*AVERAGE('Assumptions (NG)'!$AW$3:$AY$3))/10^9,0)</f>
        <v>0</v>
      </c>
      <c r="BG650" s="160">
        <f>IF($BA$438&gt;0,'Assumptions (NG)'!AB13*Model!$BA$438*('Assumptions (NG)'!$AZ$17*AVERAGE('Assumptions (NG)'!$AW$2:$AY$2)+'Assumptions (NG)'!$AZ$18*AVERAGE('Assumptions (NG)'!$AW$3:$AY$3))/10^9,0)</f>
        <v>0</v>
      </c>
      <c r="BH650" s="160">
        <f>IF($BA$438&gt;0,'Assumptions (NG)'!AC13*Model!$BA$438*('Assumptions (NG)'!$AZ$17*AVERAGE('Assumptions (NG)'!$AW$2:$AY$2)+'Assumptions (NG)'!$AZ$18*AVERAGE('Assumptions (NG)'!$AW$3:$AY$3))/10^9,0)</f>
        <v>0</v>
      </c>
      <c r="BI650" s="160">
        <f>IF($BA$438&gt;0,'Assumptions (NG)'!AD13*Model!$BA$438*('Assumptions (NG)'!$AZ$17*AVERAGE('Assumptions (NG)'!$AW$2:$AY$2)+'Assumptions (NG)'!$AZ$18*AVERAGE('Assumptions (NG)'!$AW$3:$AY$3))/10^9,0)</f>
        <v>0</v>
      </c>
      <c r="BJ650" s="160">
        <f>IF($BA$438&gt;0,'Assumptions (NG)'!AE13*Model!$BA$438*('Assumptions (NG)'!$AZ$17*AVERAGE('Assumptions (NG)'!$AW$2:$AY$2)+'Assumptions (NG)'!$AZ$18*AVERAGE('Assumptions (NG)'!$AW$3:$AY$3))/10^9,0)</f>
        <v>0</v>
      </c>
      <c r="BK650" s="160">
        <f>IF($BA$438&gt;0,'Assumptions (NG)'!AF13*Model!$BA$438*('Assumptions (NG)'!$AZ$17*AVERAGE('Assumptions (NG)'!$AW$2:$AY$2)+'Assumptions (NG)'!$AZ$18*AVERAGE('Assumptions (NG)'!$AW$3:$AY$3))/10^9,0)</f>
        <v>0</v>
      </c>
      <c r="BL650" s="160">
        <f>IF($BA$438&gt;0,'Assumptions (NG)'!AG13*Model!$BA$438*('Assumptions (NG)'!$AZ$17*AVERAGE('Assumptions (NG)'!$AW$2:$AY$2)+'Assumptions (NG)'!$AZ$18*AVERAGE('Assumptions (NG)'!$AW$3:$AY$3))/10^9,0)</f>
        <v>0</v>
      </c>
      <c r="BM650" s="160">
        <f>IF($BA$438&gt;0,'Assumptions (NG)'!AH13*Model!$BA$438*('Assumptions (NG)'!$AZ$17*AVERAGE('Assumptions (NG)'!$AW$2:$AY$2)+'Assumptions (NG)'!$AZ$18*AVERAGE('Assumptions (NG)'!$AW$3:$AY$3))/10^9,0)</f>
        <v>0</v>
      </c>
      <c r="BN650" s="160">
        <f>IF($BA$438&gt;0,'Assumptions (NG)'!AI13*Model!$BA$438*('Assumptions (NG)'!$AZ$17*AVERAGE('Assumptions (NG)'!$AW$2:$AY$2)+'Assumptions (NG)'!$AZ$18*AVERAGE('Assumptions (NG)'!$AW$3:$AY$3))/10^9,0)</f>
        <v>0</v>
      </c>
      <c r="BO650" s="160">
        <f>IF($BA$438&gt;0,'Assumptions (NG)'!AJ13*Model!$BA$438*('Assumptions (NG)'!$AZ$17*AVERAGE('Assumptions (NG)'!$AW$2:$AY$2)+'Assumptions (NG)'!$AZ$18*AVERAGE('Assumptions (NG)'!$AW$3:$AY$3))/10^9,0)</f>
        <v>0</v>
      </c>
      <c r="BP650" s="160">
        <f>IF($BA$438&gt;0,'Assumptions (NG)'!AK13*Model!$BA$438*('Assumptions (NG)'!$AZ$17*AVERAGE('Assumptions (NG)'!$AW$2:$AY$2)+'Assumptions (NG)'!$AZ$18*AVERAGE('Assumptions (NG)'!$AW$3:$AY$3))/10^9,0)</f>
        <v>0</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0.3827971219</v>
      </c>
      <c r="D651" s="160">
        <f>IF(Model!D436+Model!D437-Model!D432-Model!D435-D599+D547&gt;0,(1-'Assumptions (NG)'!C41)*(Model!D436+Model!D437-Model!D432-Model!D435-D599-D547)+D599+D495,Model!D436+Model!D437-Model!D432-Model!D435+D547+D495)</f>
        <v>0.309544804</v>
      </c>
      <c r="E651" s="160">
        <f>IF(Model!E436+Model!E437-Model!E432-Model!E435-E599+E547&gt;0,(1-'Assumptions (NG)'!D41)*(Model!E436+Model!E437-Model!E432-Model!E435-E599-E547)+E599+E495,Model!E436+Model!E437-Model!E432-Model!E435+E547+E495)</f>
        <v>0.3269338329</v>
      </c>
      <c r="F651" s="160">
        <f>IF(Model!F436+Model!F437-Model!F432-Model!F435-F599+F547&gt;0,(1-'Assumptions (NG)'!E41)*(Model!F436+Model!F437-Model!F432-Model!F435-F599-F547)+F599+F495,Model!F436+Model!F437-Model!F432-Model!F435+F547+F495)</f>
        <v>-1.164314302</v>
      </c>
      <c r="G651" s="160">
        <f>IF(Model!G436+Model!G437-Model!G432-Model!G435-G599+G547&gt;0,(1-'Assumptions (NG)'!F41)*(Model!G436+Model!G437-Model!G432-Model!G435-G599-G547)+G599+G495,Model!G436+Model!G437-Model!G432-Model!G435+G547+G495)</f>
        <v>-1.37604976</v>
      </c>
      <c r="H651" s="160">
        <f>IF(Model!H436+Model!H437-Model!H432-Model!H435-H599+H547&gt;0,(1-'Assumptions (NG)'!G41)*(Model!H436+Model!H437-Model!H432-Model!H435-H599-H547)+H599+H495,Model!H436+Model!H437-Model!H432-Model!H435+H547+H495)</f>
        <v>-1.352679195</v>
      </c>
      <c r="I651" s="160">
        <f>IF(Model!I436+Model!I437-Model!I432-Model!I435-I599+I547&gt;0,(1-'Assumptions (NG)'!H41)*(Model!I436+Model!I437-Model!I432-Model!I435-I599-I547)+I599+I495,Model!I436+Model!I437-Model!I432-Model!I435+I547+I495)</f>
        <v>-1.41951331</v>
      </c>
      <c r="J651" s="160">
        <f>IF(Model!J436+Model!J437-Model!J432-Model!J435-J599+J547&gt;0,(1-'Assumptions (NG)'!I41)*(Model!J436+Model!J437-Model!J432-Model!J435-J599-J547)+J599+J495,Model!J436+Model!J437-Model!J432-Model!J435+J547+J495)</f>
        <v>1.219858163</v>
      </c>
      <c r="K651" s="160">
        <f>IF(Model!K436+Model!K437-Model!K432-Model!K435-K599+K547&gt;0,(1-'Assumptions (NG)'!J41)*(Model!K436+Model!K437-Model!K432-Model!K435-K599-K547)+K599+K495,Model!K436+Model!K437-Model!K432-Model!K435+K547+K495)</f>
        <v>0.7382306748</v>
      </c>
      <c r="L651" s="160">
        <f>IF(Model!L436+Model!L437-Model!L432-Model!L435-L599+L547&gt;0,(1-'Assumptions (NG)'!K41)*(Model!L436+Model!L437-Model!L432-Model!L435-L599-L547)+L599+L495,Model!L436+Model!L437-Model!L432-Model!L435+L547+L495)</f>
        <v>1.484926242</v>
      </c>
      <c r="M651" s="160">
        <f>IF(Model!M436+Model!M437-Model!M432-Model!M435-M599+M547&gt;0,(1-'Assumptions (NG)'!L41)*(Model!M436+Model!M437-Model!M432-Model!M435-M599-M547)+M599+M495,Model!M436+Model!M437-Model!M432-Model!M435+M547+M495)</f>
        <v>1.219043884</v>
      </c>
      <c r="N651" s="160">
        <f>IF(Model!N436+Model!N437-Model!N432-Model!N435-N599+N547&gt;0,(1-'Assumptions (NG)'!M41)*(Model!N436+Model!N437-Model!N432-Model!N435-N599-N547)+N599+N495,Model!N436+Model!N437-Model!N432-Model!N435+N547+N495)</f>
        <v>1.774727019</v>
      </c>
      <c r="O651" s="160">
        <f>IF(Model!O436+Model!O437-Model!O432-Model!O435-O599+O547&gt;0,(1-'Assumptions (NG)'!N41)*(Model!O436+Model!O437-Model!O432-Model!O435-O599-O547)+O599+O495,Model!O436+Model!O437-Model!O432-Model!O435+O547+O495)</f>
        <v>2.922491251</v>
      </c>
      <c r="P651" s="160">
        <f>IF(Model!P436+Model!P437-Model!P432-Model!P435-P599+P547&gt;0,(1-'Assumptions (NG)'!O41)*(Model!P436+Model!P437-Model!P432-Model!P435-P599-P547)+P599+P495,Model!P436+Model!P437-Model!P432-Model!P435+P547+P495)</f>
        <v>2.950019313</v>
      </c>
      <c r="Q651" s="160">
        <f>IF(Model!Q436+Model!Q437-Model!Q432-Model!Q435-Q599+Q547&gt;0,(1-'Assumptions (NG)'!P41)*(Model!Q436+Model!Q437-Model!Q432-Model!Q435-Q599-Q547)+Q599+Q495,Model!Q436+Model!Q437-Model!Q432-Model!Q435+Q547+Q495)</f>
        <v>3.479535639</v>
      </c>
      <c r="R651" s="160">
        <f>IF(Model!R436+Model!R437-Model!R432-Model!R435-R599+R547&gt;0,(1-'Assumptions (NG)'!Q41)*(Model!R436+Model!R437-Model!R432-Model!R435-R599-R547)+R599+R495,Model!R436+Model!R437-Model!R432-Model!R435+R547+R495)</f>
        <v>4.376700847</v>
      </c>
      <c r="S651" s="160">
        <f>IF(Model!S436+Model!S437-Model!S432-Model!S435-S599+S547&gt;0,(1-'Assumptions (NG)'!R41)*(Model!S436+Model!S437-Model!S432-Model!S435-S599-S547)+S599+S495,Model!S436+Model!S437-Model!S432-Model!S435+S547+S495)</f>
        <v>5.571479572</v>
      </c>
      <c r="T651" s="160">
        <f>IF(Model!T436+Model!T437-Model!T432-Model!T435-T599+T547&gt;0,(1-'Assumptions (NG)'!S41)*(Model!T436+Model!T437-Model!T432-Model!T435-T599-T547)+T599+T495,Model!T436+Model!T437-Model!T432-Model!T435+T547+T495)</f>
        <v>4.95377245</v>
      </c>
      <c r="U651" s="160">
        <f>IF(Model!U436+Model!U437-Model!U432-Model!U435-U599+U547&gt;0,(1-'Assumptions (NG)'!T41)*(Model!U436+Model!U437-Model!U432-Model!U435-U599-U547)+U599+U495,Model!U436+Model!U437-Model!U432-Model!U435+U547+U495)</f>
        <v>7.157463685</v>
      </c>
      <c r="V651" s="160">
        <f>IF(Model!V436+Model!V437-Model!V432-Model!V435-V599+V547&gt;0,(1-'Assumptions (NG)'!U41)*(Model!V436+Model!V437-Model!V432-Model!V435-V599-V547)+V599+V495,Model!V436+Model!V437-Model!V432-Model!V435+V547+V495)</f>
        <v>7.748948554</v>
      </c>
      <c r="W651" s="160">
        <f>IF(Model!W436+Model!W437-Model!W432-Model!W435-W599+W547&gt;0,(1-'Assumptions (NG)'!V41)*(Model!W436+Model!W437-Model!W432-Model!W435-W599-W547)+W599+W495,Model!W436+Model!W437-Model!W432-Model!W435+W547+W495)</f>
        <v>7.822871882</v>
      </c>
      <c r="X651" s="160">
        <f>IF(Model!X436+Model!X437-Model!X432-Model!X435-X599+X547&gt;0,(1-'Assumptions (NG)'!W41)*(Model!X436+Model!X437-Model!X432-Model!X435-X599-X547)+X599+X495,Model!X436+Model!X437-Model!X432-Model!X435+X547+X495)</f>
        <v>7.612439757</v>
      </c>
      <c r="Y651" s="160">
        <f>IF(Model!Y436+Model!Y437-Model!Y432-Model!Y435-Y599+Y547&gt;0,(1-'Assumptions (NG)'!X41)*(Model!Y436+Model!Y437-Model!Y432-Model!Y435-Y599-Y547)+Y599+Y495,Model!Y436+Model!Y437-Model!Y432-Model!Y435+Y547+Y495)</f>
        <v>7.257659809</v>
      </c>
      <c r="Z651" s="160">
        <f>IF(Model!Z436+Model!Z437-Model!Z432-Model!Z435-Z599+Z547&gt;0,(1-'Assumptions (NG)'!Y41)*(Model!Z436+Model!Z437-Model!Z432-Model!Z435-Z599-Z547)+Z599+Z495,Model!Z436+Model!Z437-Model!Z432-Model!Z435+Z547+Z495)</f>
        <v>6.925882652</v>
      </c>
      <c r="AA651" s="160">
        <f>IF(Model!AA436+Model!AA437-Model!AA432-Model!AA435-AA599+AA547&gt;0,(1-'Assumptions (NG)'!Z41)*(Model!AA436+Model!AA437-Model!AA432-Model!AA435-AA599-AA547)+AA599+AA495,Model!AA436+Model!AA437-Model!AA432-Model!AA435+AA547+AA495)</f>
        <v>6.759799313</v>
      </c>
      <c r="AB651" s="160">
        <f>IF(Model!AB436+Model!AB437-Model!AB432-Model!AB435-AB599+AB547&gt;0,(1-'Assumptions (NG)'!AA41)*(Model!AB436+Model!AB437-Model!AB432-Model!AB435-AB599-AB547)+AB599+AB495,Model!AB436+Model!AB437-Model!AB432-Model!AB435+AB547+AB495)</f>
        <v>6.818280063</v>
      </c>
      <c r="AC651" s="160">
        <f>IF(Model!AC436+Model!AC437-Model!AC432-Model!AC435-AC599+AC547&gt;0,(1-'Assumptions (NG)'!AB41)*(Model!AC436+Model!AC437-Model!AC432-Model!AC435-AC599-AC547)+AC599+AC495,Model!AC436+Model!AC437-Model!AC432-Model!AC435+AC547+AC495)</f>
        <v>6.972360556</v>
      </c>
      <c r="AD651" s="160">
        <f>IF(Model!AD436+Model!AD437-Model!AD432-Model!AD435-AD599+AD547&gt;0,(1-'Assumptions (NG)'!AC41)*(Model!AD436+Model!AD437-Model!AD432-Model!AD435-AD599-AD547)+AD599+AD495,Model!AD436+Model!AD437-Model!AD432-Model!AD435+AD547+AD495)</f>
        <v>7.408614335</v>
      </c>
      <c r="AE651" s="160">
        <f>IF(Model!AE436+Model!AE437-Model!AE432-Model!AE435-AE599+AE547&gt;0,(1-'Assumptions (NG)'!AD41)*(Model!AE436+Model!AE437-Model!AE432-Model!AE435-AE599-AE547)+AE599+AE495,Model!AE436+Model!AE437-Model!AE432-Model!AE435+AE547+AE495)</f>
        <v>8.324537739</v>
      </c>
      <c r="AF651" s="160">
        <f>IF(Model!AF436+Model!AF437-Model!AF432-Model!AF435-AF599+AF547&gt;0,(1-'Assumptions (NG)'!AE41)*(Model!AF436+Model!AF437-Model!AF432-Model!AF435-AF599-AF547)+AF599+AF495,Model!AF436+Model!AF437-Model!AF432-Model!AF435+AF547+AF495)</f>
        <v>8.381213222</v>
      </c>
      <c r="AG651" s="160">
        <f>IF(Model!AG436+Model!AG437-Model!AG432-Model!AG435-AG599+AG547&gt;0,(1-'Assumptions (NG)'!AF41)*(Model!AG436+Model!AG437-Model!AG432-Model!AG435-AG599-AG547)+AG599+AG495,Model!AG436+Model!AG437-Model!AG432-Model!AG435+AG547+AG495)</f>
        <v>8.320917688</v>
      </c>
      <c r="AH651" s="160">
        <f>IF(Model!AH436+Model!AH437-Model!AH432-Model!AH435-AH599+AH547&gt;0,(1-'Assumptions (NG)'!AG41)*(Model!AH436+Model!AH437-Model!AH432-Model!AH435-AH599-AH547)+AH599+AH495,Model!AH436+Model!AH437-Model!AH432-Model!AH435+AH547+AH495)</f>
        <v>8.774802198</v>
      </c>
      <c r="AI651" s="160">
        <f>IF(Model!AI436+Model!AI437-Model!AI432-Model!AI435-AI599+AI547&gt;0,(1-'Assumptions (NG)'!AH41)*(Model!AI436+Model!AI437-Model!AI432-Model!AI435-AI599-AI547)+AI599+AI495,Model!AI436+Model!AI437-Model!AI432-Model!AI435+AI547+AI495)</f>
        <v>8.567334867</v>
      </c>
      <c r="AJ651" s="160">
        <f>IF(Model!AJ436+Model!AJ437-Model!AJ432-Model!AJ435-AJ599+AJ547&gt;0,(1-'Assumptions (NG)'!AI41)*(Model!AJ436+Model!AJ437-Model!AJ432-Model!AJ435-AJ599-AJ547)+AJ599+AJ495,Model!AJ436+Model!AJ437-Model!AJ432-Model!AJ435+AJ547+AJ495)</f>
        <v>8.425749725</v>
      </c>
      <c r="AK651" s="160">
        <f>IF(Model!AK436+Model!AK437-Model!AK432-Model!AK435-AK599+AK547&gt;0,(1-'Assumptions (NG)'!AJ41)*(Model!AK436+Model!AK437-Model!AK432-Model!AK435-AK599-AK547)+AK599+AK495,Model!AK436+Model!AK437-Model!AK432-Model!AK435+AK547+AK495)</f>
        <v>8.327060983</v>
      </c>
      <c r="AL651" s="160">
        <f>IF(Model!AL436+Model!AL437-Model!AL432-Model!AL435-AL599+AL547&gt;0,(1-'Assumptions (NG)'!AK41)*(Model!AL436+Model!AL437-Model!AL432-Model!AL435-AL599-AL547)+AL599+AL495,Model!AL436+Model!AL437-Model!AL432-Model!AL435+AL547+AL495)</f>
        <v>8.312807985</v>
      </c>
      <c r="AM651" s="160">
        <f>IF(Model!AM436+Model!AM437-Model!AM432-Model!AM435-AM599+AM547&gt;0,(1-'Assumptions (NG)'!AL41)*(Model!AM436+Model!AM437-Model!AM432-Model!AM435-AM599-AM547)+AM599+AM495,Model!AM436+Model!AM437-Model!AM432-Model!AM435+AM547+AM495)</f>
        <v>8.312299242</v>
      </c>
      <c r="AN651" s="160">
        <f>IF(Model!AN436+Model!AN437-Model!AN432-Model!AN435-AN599+AN547&gt;0,(1-'Assumptions (NG)'!AM41)*(Model!AN436+Model!AN437-Model!AN432-Model!AN435-AN599-AN547)+AN599+AN495,Model!AN436+Model!AN437-Model!AN432-Model!AN435+AN547+AN495)</f>
        <v>8.36760335</v>
      </c>
      <c r="AO651" s="160">
        <f>IF(Model!AO436+Model!AO437-Model!AO432-Model!AO435-AO599+AO547&gt;0,(1-'Assumptions (NG)'!AN41)*(Model!AO436+Model!AO437-Model!AO432-Model!AO435-AO599-AO547)+AO599+AO495,Model!AO436+Model!AO437-Model!AO432-Model!AO435+AO547+AO495)</f>
        <v>8.473249376</v>
      </c>
      <c r="AP651" s="160">
        <f>IF(Model!AP436+Model!AP437-Model!AP432-Model!AP435-AP599+AP547&gt;0,(1-'Assumptions (NG)'!AO41)*(Model!AP436+Model!AP437-Model!AP432-Model!AP435-AP599-AP547)+AP599+AP495,Model!AP436+Model!AP437-Model!AP432-Model!AP435+AP547+AP495)</f>
        <v>8.564071152</v>
      </c>
      <c r="AQ651" s="160">
        <f>IF(Model!AQ436+Model!AQ437-Model!AQ432-Model!AQ435-AQ599+AQ547&gt;0,(1-'Assumptions (NG)'!AP41)*(Model!AQ436+Model!AQ437-Model!AQ432-Model!AQ435-AQ599-AQ547)+AQ599+AQ495,Model!AQ436+Model!AQ437-Model!AQ432-Model!AQ435+AQ547+AQ495)</f>
        <v>8.588601646</v>
      </c>
      <c r="AR651" s="160">
        <f>IF(Model!AR436+Model!AR437-Model!AR432-Model!AR435-AR599+AR547&gt;0,(1-'Assumptions (NG)'!AQ41)*(Model!AR436+Model!AR437-Model!AR432-Model!AR435-AR599-AR547)+AR599+AR495,Model!AR436+Model!AR437-Model!AR432-Model!AR435+AR547+AR495)</f>
        <v>8.65469422</v>
      </c>
      <c r="AS651" s="160">
        <f>IF(Model!AS436+Model!AS437-Model!AS432-Model!AS435-AS599+AS547&gt;0,(1-'Assumptions (NG)'!AR41)*(Model!AS436+Model!AS437-Model!AS432-Model!AS435-AS599-AS547)+AS599+AS495,Model!AS436+Model!AS437-Model!AS432-Model!AS435+AS547+AS495)</f>
        <v>8.598315438</v>
      </c>
      <c r="AT651" s="160">
        <f>IF(Model!AT436+Model!AT437-Model!AT432-Model!AT435-AT599+AT547&gt;0,(1-'Assumptions (NG)'!AS41)*(Model!AT436+Model!AT437-Model!AT432-Model!AT435-AT599-AT547)+AT599+AT495,Model!AT436+Model!AT437-Model!AT432-Model!AT435+AT547+AT495)</f>
        <v>8.533760857</v>
      </c>
      <c r="AU651" s="160">
        <f>IF(Model!AU436+Model!AU437-Model!AU432-Model!AU435-AU599+AU547&gt;0,(1-'Assumptions (NG)'!AT41)*(Model!AU436+Model!AU437-Model!AU432-Model!AU435-AU599-AU547)+AU599+AU495,Model!AU436+Model!AU437-Model!AU432-Model!AU435+AU547+AU495)</f>
        <v>8.456043541</v>
      </c>
      <c r="AV651" s="160">
        <f>IF(Model!AV436+Model!AV437-Model!AV432-Model!AV435-AV599+AV547&gt;0,(1-'Assumptions (NG)'!AU41)*(Model!AV436+Model!AV437-Model!AV432-Model!AV435-AV599-AV547)+AV599+AV495,Model!AV436+Model!AV437-Model!AV432-Model!AV435+AV547+AV495)</f>
        <v>8.397633247</v>
      </c>
      <c r="AW651" s="160">
        <f>IF(Model!AW436+Model!AW437-Model!AW432-Model!AW435-AW599+AW547&gt;0,(1-'Assumptions (NG)'!AV41)*(Model!AW436+Model!AW437-Model!AW432-Model!AW435-AW599-AW547)+AW599+AW495,Model!AW436+Model!AW437-Model!AW432-Model!AW435+AW547+AW495)</f>
        <v>8.328722821</v>
      </c>
      <c r="AX651" s="160">
        <f>IF(Model!AX436+Model!AX437-Model!AX432-Model!AX435-AX599+AX547&gt;0,(1-'Assumptions (NG)'!AW41)*(Model!AX436+Model!AX437-Model!AX432-Model!AX435-AX599-AX547)+AX599+AX495,Model!AX436+Model!AX437-Model!AX432-Model!AX435+AX547+AX495)</f>
        <v>8.287934078</v>
      </c>
      <c r="AY651" s="160">
        <f>IF(Model!AY436+Model!AY437-Model!AY432-Model!AY435-AY599+AY547&gt;0,(1-'Assumptions (NG)'!AX41)*(Model!AY436+Model!AY437-Model!AY432-Model!AY435-AY599-AY547)+AY599+AY495,Model!AY436+Model!AY437-Model!AY432-Model!AY435+AY547+AY495)</f>
        <v>8.376670971</v>
      </c>
      <c r="AZ651" s="160">
        <f>IF(Model!AZ436+Model!AZ437-Model!AZ432-Model!AZ435-AZ599+AZ547&gt;0,(1-'Assumptions (NG)'!AY41)*(Model!AZ436+Model!AZ437-Model!AZ432-Model!AZ435-AZ599-AZ547)+AZ599+AZ495,Model!AZ436+Model!AZ437-Model!AZ432-Model!AZ435+AZ547+AZ495)</f>
        <v>8.693234962</v>
      </c>
      <c r="BA651" s="160">
        <f>IF(Model!BA436+Model!BA437-Model!BA432-Model!BA435-BA599+BA547&gt;0,(1-'Assumptions (NG)'!AZ41)*(Model!BA436+Model!BA437-Model!BA432-Model!BA435-BA599-BA547)+BA599+BA495,Model!BA436+Model!BA437-Model!BA432-Model!BA435+BA547+BA495)</f>
        <v>9.103517716</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0.1686075761</v>
      </c>
      <c r="D652" s="160">
        <f>IF(Model!D436+Model!D437-Model!D432-Model!D435-D599+D547&gt;0,'Assumptions (NG)'!C41*(Model!D436+Model!D437-Model!D432-Model!D435-D599+D547)-'Assumptions (NG)'!C42*Model!D428/10^3,-'Assumptions (NG)'!C42*Model!D428/10^3)</f>
        <v>0.1143132208</v>
      </c>
      <c r="E652" s="160">
        <f>IF(Model!E436+Model!E437-Model!E432-Model!E435-E599+E547&gt;0,'Assumptions (NG)'!D41*(Model!E436+Model!E437-Model!E432-Model!E435-E599+E547)-'Assumptions (NG)'!D42*Model!E428/10^3,-'Assumptions (NG)'!D42*Model!E428/10^3)</f>
        <v>0.03060409515</v>
      </c>
      <c r="F652" s="160">
        <f>IF(Model!F436+Model!F437-Model!F432-Model!F435-F599+F547&gt;0,'Assumptions (NG)'!E41*(Model!F436+Model!F437-Model!F432-Model!F435-F599+F547)-'Assumptions (NG)'!E42*Model!F428/10^3,-'Assumptions (NG)'!E42*Model!F428/10^3)</f>
        <v>-0.02677870003</v>
      </c>
      <c r="G652" s="160">
        <f>IF(Model!G436+Model!G437-Model!G432-Model!G435-G599+G547&gt;0,'Assumptions (NG)'!F41*(Model!G436+Model!G437-Model!G432-Model!G435-G599+G547)-'Assumptions (NG)'!F42*Model!G428/10^3,-'Assumptions (NG)'!F42*Model!G428/10^3)</f>
        <v>-0.03323394924</v>
      </c>
      <c r="H652" s="160">
        <f>IF(Model!H436+Model!H437-Model!H432-Model!H435-H599+H547&gt;0,'Assumptions (NG)'!G41*(Model!H436+Model!H437-Model!H432-Model!H435-H599+H547)-'Assumptions (NG)'!G42*Model!H428/10^3,-'Assumptions (NG)'!G42*Model!H428/10^3)</f>
        <v>-0.0378991014</v>
      </c>
      <c r="I652" s="160">
        <f>IF(Model!I436+Model!I437-Model!I432-Model!I435-I599+I547&gt;0,'Assumptions (NG)'!H41*(Model!I436+Model!I437-Model!I432-Model!I435-I599+I547)-'Assumptions (NG)'!H42*Model!I428/10^3,-'Assumptions (NG)'!H42*Model!I428/10^3)</f>
        <v>-0.03852281607</v>
      </c>
      <c r="J652" s="160">
        <f>IF(Model!J436+Model!J437-Model!J432-Model!J435-J599+J547&gt;0,'Assumptions (NG)'!I41*(Model!J436+Model!J437-Model!J432-Model!J435-J599+J547)-'Assumptions (NG)'!I42*Model!J428/10^3,-'Assumptions (NG)'!I42*Model!J428/10^3)</f>
        <v>0.614142754</v>
      </c>
      <c r="K652" s="160">
        <f>IF(Model!K436+Model!K437-Model!K432-Model!K435-K599+K547&gt;0,'Assumptions (NG)'!J41*(Model!K436+Model!K437-Model!K432-Model!K435-K599+K547)-'Assumptions (NG)'!J42*Model!K428/10^3,-'Assumptions (NG)'!J42*Model!K428/10^3)</f>
        <v>0.7516745765</v>
      </c>
      <c r="L652" s="160">
        <f>IF(Model!L436+Model!L437-Model!L432-Model!L435-L599+L547&gt;0,'Assumptions (NG)'!K41*(Model!L436+Model!L437-Model!L432-Model!L435-L599+L547)-'Assumptions (NG)'!K42*Model!L428/10^3,-'Assumptions (NG)'!K42*Model!L428/10^3)</f>
        <v>0.9025008172</v>
      </c>
      <c r="M652" s="160">
        <f>IF(Model!M436+Model!M437-Model!M432-Model!M435-M599+M547&gt;0,'Assumptions (NG)'!L41*(Model!M436+Model!M437-Model!M432-Model!M435-M599+M547)-'Assumptions (NG)'!L42*Model!M428/10^3,-'Assumptions (NG)'!L42*Model!M428/10^3)</f>
        <v>0.8588762622</v>
      </c>
      <c r="N652" s="160">
        <f>IF(Model!N436+Model!N437-Model!N432-Model!N435-N599+N547&gt;0,'Assumptions (NG)'!M41*(Model!N436+Model!N437-Model!N432-Model!N435-N599+N547)-'Assumptions (NG)'!M42*Model!N428/10^3,-'Assumptions (NG)'!M42*Model!N428/10^3)</f>
        <v>1.065110936</v>
      </c>
      <c r="O652" s="160">
        <f>IF(Model!O436+Model!O437-Model!O432-Model!O435-O599+O547&gt;0,'Assumptions (NG)'!N41*(Model!O436+Model!O437-Model!O432-Model!O435-O599+O547)-'Assumptions (NG)'!N42*Model!O428/10^3,-'Assumptions (NG)'!N42*Model!O428/10^3)</f>
        <v>1.365756842</v>
      </c>
      <c r="P652" s="160">
        <f>IF(Model!P436+Model!P437-Model!P432-Model!P435-P599+P547&gt;0,'Assumptions (NG)'!O41*(Model!P436+Model!P437-Model!P432-Model!P435-P599+P547)-'Assumptions (NG)'!O42*Model!P428/10^3,-'Assumptions (NG)'!O42*Model!P428/10^3)</f>
        <v>1.160303488</v>
      </c>
      <c r="Q652" s="160">
        <f>IF(Model!Q436+Model!Q437-Model!Q432-Model!Q435-Q599+Q547&gt;0,'Assumptions (NG)'!P41*(Model!Q436+Model!Q437-Model!Q432-Model!Q435-Q599+Q547)-'Assumptions (NG)'!P42*Model!Q428/10^3,-'Assumptions (NG)'!P42*Model!Q428/10^3)</f>
        <v>1.254392607</v>
      </c>
      <c r="R652" s="160">
        <f>IF(Model!R436+Model!R437-Model!R432-Model!R435-R599+R547&gt;0,'Assumptions (NG)'!Q41*(Model!R436+Model!R437-Model!R432-Model!R435-R599+R547)-'Assumptions (NG)'!Q42*Model!R428/10^3,-'Assumptions (NG)'!Q42*Model!R428/10^3)</f>
        <v>1.64166883</v>
      </c>
      <c r="S652" s="160">
        <f>IF(Model!S436+Model!S437-Model!S432-Model!S435-S599+S547&gt;0,'Assumptions (NG)'!R41*(Model!S436+Model!S437-Model!S432-Model!S435-S599+S547)-'Assumptions (NG)'!R42*Model!S428/10^3,-'Assumptions (NG)'!R42*Model!S428/10^3)</f>
        <v>2.155500737</v>
      </c>
      <c r="T652" s="160">
        <f>IF(Model!T436+Model!T437-Model!T432-Model!T435-T599+T547&gt;0,'Assumptions (NG)'!S41*(Model!T436+Model!T437-Model!T432-Model!T435-T599+T547)-'Assumptions (NG)'!S42*Model!T428/10^3,-'Assumptions (NG)'!S42*Model!T428/10^3)</f>
        <v>1.768054391</v>
      </c>
      <c r="U652" s="160">
        <f>IF(Model!U436+Model!U437-Model!U432-Model!U435-U599+U547&gt;0,'Assumptions (NG)'!T41*(Model!U436+Model!U437-Model!U432-Model!U435-U599+U547)-'Assumptions (NG)'!T42*Model!U428/10^3,-'Assumptions (NG)'!T42*Model!U428/10^3)</f>
        <v>1.134508212</v>
      </c>
      <c r="V652" s="160">
        <f>IF(Model!V436+Model!V437-Model!V432-Model!V435-V599+V547&gt;0,'Assumptions (NG)'!U41*(Model!V436+Model!V437-Model!V432-Model!V435-V599+V547)-'Assumptions (NG)'!U42*Model!V428/10^3,-'Assumptions (NG)'!U42*Model!V428/10^3)</f>
        <v>1.320388389</v>
      </c>
      <c r="W652" s="160">
        <f>IF(Model!W436+Model!W437-Model!W432-Model!W435-W599+W547&gt;0,'Assumptions (NG)'!V41*(Model!W436+Model!W437-Model!W432-Model!W435-W599+W547)-'Assumptions (NG)'!V42*Model!W428/10^3,-'Assumptions (NG)'!V42*Model!W428/10^3)</f>
        <v>1.555405325</v>
      </c>
      <c r="X652" s="160">
        <f>IF(Model!X436+Model!X437-Model!X432-Model!X435-X599+X547&gt;0,'Assumptions (NG)'!W41*(Model!X436+Model!X437-Model!X432-Model!X435-X599+X547)-'Assumptions (NG)'!W42*Model!X428/10^3,-'Assumptions (NG)'!W42*Model!X428/10^3)</f>
        <v>1.6430878</v>
      </c>
      <c r="Y652" s="160">
        <f>IF(Model!Y436+Model!Y437-Model!Y432-Model!Y435-Y599+Y547&gt;0,'Assumptions (NG)'!X41*(Model!Y436+Model!Y437-Model!Y432-Model!Y435-Y599+Y547)-'Assumptions (NG)'!X42*Model!Y428/10^3,-'Assumptions (NG)'!X42*Model!Y428/10^3)</f>
        <v>1.607044812</v>
      </c>
      <c r="Z652" s="160">
        <f>IF(Model!Z436+Model!Z437-Model!Z432-Model!Z435-Z599+Z547&gt;0,'Assumptions (NG)'!Y41*(Model!Z436+Model!Z437-Model!Z432-Model!Z435-Z599+Z547)-'Assumptions (NG)'!Y42*Model!Z428/10^3,-'Assumptions (NG)'!Y42*Model!Z428/10^3)</f>
        <v>1.618264672</v>
      </c>
      <c r="AA652" s="160">
        <f>IF(Model!AA436+Model!AA437-Model!AA432-Model!AA435-AA599+AA547&gt;0,'Assumptions (NG)'!Z41*(Model!AA436+Model!AA437-Model!AA432-Model!AA435-AA599+AA547)-'Assumptions (NG)'!Z42*Model!AA428/10^3,-'Assumptions (NG)'!Z42*Model!AA428/10^3)</f>
        <v>1.613432797</v>
      </c>
      <c r="AB652" s="160">
        <f>IF(Model!AB436+Model!AB437-Model!AB432-Model!AB435-AB599+AB547&gt;0,'Assumptions (NG)'!AA41*(Model!AB436+Model!AB437-Model!AB432-Model!AB435-AB599+AB547)-'Assumptions (NG)'!AA42*Model!AB428/10^3,-'Assumptions (NG)'!AA42*Model!AB428/10^3)</f>
        <v>1.639775476</v>
      </c>
      <c r="AC652" s="160">
        <f>IF(Model!AC436+Model!AC437-Model!AC432-Model!AC435-AC599+AC547&gt;0,'Assumptions (NG)'!AB41*(Model!AC436+Model!AC437-Model!AC432-Model!AC435-AC599+AC547)-'Assumptions (NG)'!AB42*Model!AC428/10^3,-'Assumptions (NG)'!AB42*Model!AC428/10^3)</f>
        <v>1.682668786</v>
      </c>
      <c r="AD652" s="160">
        <f>IF(Model!AD436+Model!AD437-Model!AD432-Model!AD435-AD599+AD547&gt;0,'Assumptions (NG)'!AC41*(Model!AD436+Model!AD437-Model!AD432-Model!AD435-AD599+AD547)-'Assumptions (NG)'!AC42*Model!AD428/10^3,-'Assumptions (NG)'!AC42*Model!AD428/10^3)</f>
        <v>1.763406151</v>
      </c>
      <c r="AE652" s="160">
        <f>IF(Model!AE436+Model!AE437-Model!AE432-Model!AE435-AE599+AE547&gt;0,'Assumptions (NG)'!AD41*(Model!AE436+Model!AE437-Model!AE432-Model!AE435-AE599+AE547)-'Assumptions (NG)'!AD42*Model!AE428/10^3,-'Assumptions (NG)'!AD42*Model!AE428/10^3)</f>
        <v>1.768728379</v>
      </c>
      <c r="AF652" s="160">
        <f>IF(Model!AF436+Model!AF437-Model!AF432-Model!AF435-AF599+AF547&gt;0,'Assumptions (NG)'!AE41*(Model!AF436+Model!AF437-Model!AF432-Model!AF435-AF599+AF547)-'Assumptions (NG)'!AE42*Model!AF428/10^3,-'Assumptions (NG)'!AE42*Model!AF428/10^3)</f>
        <v>1.788052326</v>
      </c>
      <c r="AG652" s="160">
        <f>IF(Model!AG436+Model!AG437-Model!AG432-Model!AG435-AG599+AG547&gt;0,'Assumptions (NG)'!AF41*(Model!AG436+Model!AG437-Model!AG432-Model!AG435-AG599+AG547)-'Assumptions (NG)'!AF42*Model!AG428/10^3,-'Assumptions (NG)'!AF42*Model!AG428/10^3)</f>
        <v>1.818553292</v>
      </c>
      <c r="AH652" s="160">
        <f>IF(Model!AH436+Model!AH437-Model!AH432-Model!AH435-AH599+AH547&gt;0,'Assumptions (NG)'!AG41*(Model!AH436+Model!AH437-Model!AH432-Model!AH435-AH599+AH547)-'Assumptions (NG)'!AG42*Model!AH428/10^3,-'Assumptions (NG)'!AG42*Model!AH428/10^3)</f>
        <v>1.875818738</v>
      </c>
      <c r="AI652" s="160">
        <f>IF(Model!AI436+Model!AI437-Model!AI432-Model!AI435-AI599+AI547&gt;0,'Assumptions (NG)'!AH41*(Model!AI436+Model!AI437-Model!AI432-Model!AI435-AI599+AI547)-'Assumptions (NG)'!AH42*Model!AI428/10^3,-'Assumptions (NG)'!AH42*Model!AI428/10^3)</f>
        <v>1.872054416</v>
      </c>
      <c r="AJ652" s="160">
        <f>IF(Model!AJ436+Model!AJ437-Model!AJ432-Model!AJ435-AJ599+AJ547&gt;0,'Assumptions (NG)'!AI41*(Model!AJ436+Model!AJ437-Model!AJ432-Model!AJ435-AJ599+AJ547)-'Assumptions (NG)'!AI42*Model!AJ428/10^3,-'Assumptions (NG)'!AI42*Model!AJ428/10^3)</f>
        <v>1.938962262</v>
      </c>
      <c r="AK652" s="160">
        <f>IF(Model!AK436+Model!AK437-Model!AK432-Model!AK435-AK599+AK547&gt;0,'Assumptions (NG)'!AJ41*(Model!AK436+Model!AK437-Model!AK432-Model!AK435-AK599+AK547)-'Assumptions (NG)'!AJ42*Model!AK428/10^3,-'Assumptions (NG)'!AJ42*Model!AK428/10^3)</f>
        <v>1.986512778</v>
      </c>
      <c r="AL652" s="160">
        <f>IF(Model!AL436+Model!AL437-Model!AL432-Model!AL435-AL599+AL547&gt;0,'Assumptions (NG)'!AK41*(Model!AL436+Model!AL437-Model!AL432-Model!AL435-AL599+AL547)-'Assumptions (NG)'!AK42*Model!AL428/10^3,-'Assumptions (NG)'!AK42*Model!AL428/10^3)</f>
        <v>1.98290465</v>
      </c>
      <c r="AM652" s="160">
        <f>IF(Model!AM436+Model!AM437-Model!AM432-Model!AM435-AM599+AM547&gt;0,'Assumptions (NG)'!AL41*(Model!AM436+Model!AM437-Model!AM432-Model!AM435-AM599+AM547)-'Assumptions (NG)'!AL42*Model!AM428/10^3,-'Assumptions (NG)'!AL42*Model!AM428/10^3)</f>
        <v>1.984762366</v>
      </c>
      <c r="AN652" s="160">
        <f>IF(Model!AN436+Model!AN437-Model!AN432-Model!AN435-AN599+AN547&gt;0,'Assumptions (NG)'!AM41*(Model!AN436+Model!AN437-Model!AN432-Model!AN435-AN599+AN547)-'Assumptions (NG)'!AM42*Model!AN428/10^3,-'Assumptions (NG)'!AM42*Model!AN428/10^3)</f>
        <v>2.001550287</v>
      </c>
      <c r="AO652" s="160">
        <f>IF(Model!AO436+Model!AO437-Model!AO432-Model!AO435-AO599+AO547&gt;0,'Assumptions (NG)'!AN41*(Model!AO436+Model!AO437-Model!AO432-Model!AO435-AO599+AO547)-'Assumptions (NG)'!AN42*Model!AO428/10^3,-'Assumptions (NG)'!AN42*Model!AO428/10^3)</f>
        <v>2.030118911</v>
      </c>
      <c r="AP652" s="160">
        <f>IF(Model!AP436+Model!AP437-Model!AP432-Model!AP435-AP599+AP547&gt;0,'Assumptions (NG)'!AO41*(Model!AP436+Model!AP437-Model!AP432-Model!AP435-AP599+AP547)-'Assumptions (NG)'!AO42*Model!AP428/10^3,-'Assumptions (NG)'!AO42*Model!AP428/10^3)</f>
        <v>1.986436569</v>
      </c>
      <c r="AQ652" s="160">
        <f>IF(Model!AQ436+Model!AQ437-Model!AQ432-Model!AQ435-AQ599+AQ547&gt;0,'Assumptions (NG)'!AP41*(Model!AQ436+Model!AQ437-Model!AQ432-Model!AQ435-AQ599+AQ547)-'Assumptions (NG)'!AP42*Model!AQ428/10^3,-'Assumptions (NG)'!AP42*Model!AQ428/10^3)</f>
        <v>1.866751903</v>
      </c>
      <c r="AR652" s="160">
        <f>IF(Model!AR436+Model!AR437-Model!AR432-Model!AR435-AR599+AR547&gt;0,'Assumptions (NG)'!AQ41*(Model!AR436+Model!AR437-Model!AR432-Model!AR435-AR599+AR547)-'Assumptions (NG)'!AQ42*Model!AR428/10^3,-'Assumptions (NG)'!AQ42*Model!AR428/10^3)</f>
        <v>1.859421267</v>
      </c>
      <c r="AS652" s="160">
        <f>IF(Model!AS436+Model!AS437-Model!AS432-Model!AS435-AS599+AS547&gt;0,'Assumptions (NG)'!AR41*(Model!AS436+Model!AS437-Model!AS432-Model!AS435-AS599+AS547)-'Assumptions (NG)'!AR42*Model!AS428/10^3,-'Assumptions (NG)'!AR42*Model!AS428/10^3)</f>
        <v>1.884490066</v>
      </c>
      <c r="AT652" s="160">
        <f>IF(Model!AT436+Model!AT437-Model!AT432-Model!AT435-AT599+AT547&gt;0,'Assumptions (NG)'!AS41*(Model!AT436+Model!AT437-Model!AT432-Model!AT435-AT599+AT547)-'Assumptions (NG)'!AS42*Model!AT428/10^3,-'Assumptions (NG)'!AS42*Model!AT428/10^3)</f>
        <v>1.907242895</v>
      </c>
      <c r="AU652" s="160">
        <f>IF(Model!AU436+Model!AU437-Model!AU432-Model!AU435-AU599+AU547&gt;0,'Assumptions (NG)'!AT41*(Model!AU436+Model!AU437-Model!AU432-Model!AU435-AU599+AU547)-'Assumptions (NG)'!AT42*Model!AU428/10^3,-'Assumptions (NG)'!AT42*Model!AU428/10^3)</f>
        <v>1.926794332</v>
      </c>
      <c r="AV652" s="160">
        <f>IF(Model!AV436+Model!AV437-Model!AV432-Model!AV435-AV599+AV547&gt;0,'Assumptions (NG)'!AU41*(Model!AV436+Model!AV437-Model!AV432-Model!AV435-AV599+AV547)-'Assumptions (NG)'!AU42*Model!AV428/10^3,-'Assumptions (NG)'!AU42*Model!AV428/10^3)</f>
        <v>1.949554512</v>
      </c>
      <c r="AW652" s="160">
        <f>IF(Model!AW436+Model!AW437-Model!AW432-Model!AW435-AW599+AW547&gt;0,'Assumptions (NG)'!AV41*(Model!AW436+Model!AW437-Model!AW432-Model!AW435-AW599+AW547)-'Assumptions (NG)'!AV42*Model!AW428/10^3,-'Assumptions (NG)'!AV42*Model!AW428/10^3)</f>
        <v>1.964536385</v>
      </c>
      <c r="AX652" s="160">
        <f>IF(Model!AX436+Model!AX437-Model!AX432-Model!AX435-AX599+AX547&gt;0,'Assumptions (NG)'!AW41*(Model!AX436+Model!AX437-Model!AX432-Model!AX435-AX599+AX547)-'Assumptions (NG)'!AW42*Model!AX428/10^3,-'Assumptions (NG)'!AW42*Model!AX428/10^3)</f>
        <v>1.985263699</v>
      </c>
      <c r="AY652" s="160">
        <f>IF(Model!AY436+Model!AY437-Model!AY432-Model!AY435-AY599+AY547&gt;0,'Assumptions (NG)'!AX41*(Model!AY436+Model!AY437-Model!AY432-Model!AY435-AY599+AY547)-'Assumptions (NG)'!AX42*Model!AY428/10^3,-'Assumptions (NG)'!AX42*Model!AY428/10^3)</f>
        <v>2.04287073</v>
      </c>
      <c r="AZ652" s="160">
        <f>IF(Model!AZ436+Model!AZ437-Model!AZ432-Model!AZ435-AZ599+AZ547&gt;0,'Assumptions (NG)'!AY41*(Model!AZ436+Model!AZ437-Model!AZ432-Model!AZ435-AZ599+AZ547)-'Assumptions (NG)'!AY42*Model!AZ428/10^3,-'Assumptions (NG)'!AY42*Model!AZ428/10^3)</f>
        <v>2.08066009</v>
      </c>
      <c r="BA652" s="160">
        <f>IF(Model!BA436+Model!BA437-Model!BA432-Model!BA435-BA599+BA547&gt;0,'Assumptions (NG)'!AZ41*(Model!BA436+Model!BA437-Model!BA432-Model!BA435-BA599+BA547)-'Assumptions (NG)'!AZ42*Model!BA428/10^3,-'Assumptions (NG)'!AZ42*Model!BA428/10^3)</f>
        <v>2.094929998</v>
      </c>
    </row>
    <row r="653" ht="15.75" customHeight="1">
      <c r="A653" s="207" t="s">
        <v>363</v>
      </c>
      <c r="B653" s="150" t="s">
        <v>364</v>
      </c>
      <c r="C653" s="154">
        <f>'Assumptions (NG)'!$V$40*C439/10^9+'Assumptions (NG)'!$V$39*C438/10^9</f>
        <v>0.017833</v>
      </c>
      <c r="D653" s="154">
        <f>'Assumptions (NG)'!$V$40*D439/10^9+'Assumptions (NG)'!$V$39*D438/10^9</f>
        <v>0.23910272</v>
      </c>
      <c r="E653" s="154">
        <f>'Assumptions (NG)'!$V$40*E439/10^9+'Assumptions (NG)'!$V$39*E438/10^9</f>
        <v>0.72342268</v>
      </c>
      <c r="F653" s="154">
        <f>'Assumptions (NG)'!$V$40*F439/10^9+'Assumptions (NG)'!$V$39*F438/10^9</f>
        <v>0.95194324</v>
      </c>
      <c r="G653" s="154">
        <f>'Assumptions (NG)'!$V$40*G439/10^9+'Assumptions (NG)'!$V$39*G438/10^9</f>
        <v>0.61999556</v>
      </c>
      <c r="H653" s="154">
        <f>'Assumptions (NG)'!$V$40*H439/10^9+'Assumptions (NG)'!$V$39*H438/10^9</f>
        <v>0.00134028</v>
      </c>
      <c r="I653" s="154">
        <f>'Assumptions (NG)'!$V$40*I439/10^9+'Assumptions (NG)'!$V$39*I438/10^9</f>
        <v>0.216896</v>
      </c>
      <c r="J653" s="154">
        <f>'Assumptions (NG)'!$V$40*J439/10^9+'Assumptions (NG)'!$V$39*J438/10^9</f>
        <v>0.00007888</v>
      </c>
      <c r="K653" s="154">
        <f>'Assumptions (NG)'!$V$40*K439/10^9+'Assumptions (NG)'!$V$39*K438/10^9</f>
        <v>0.00291244</v>
      </c>
      <c r="L653" s="154">
        <f>'Assumptions (NG)'!$V$40*L439/10^9+'Assumptions (NG)'!$V$39*L438/10^9</f>
        <v>0.0025908</v>
      </c>
      <c r="M653" s="154">
        <f>'Assumptions (NG)'!$V$40*M439/10^9+'Assumptions (NG)'!$V$39*M438/10^9</f>
        <v>0.00239428</v>
      </c>
      <c r="N653" s="154">
        <f>'Assumptions (NG)'!$V$40*N439/10^9+'Assumptions (NG)'!$V$39*N438/10^9</f>
        <v>0.19491068</v>
      </c>
      <c r="O653" s="154">
        <f>'Assumptions (NG)'!$V$40*O439/10^9+'Assumptions (NG)'!$V$39*O438/10^9</f>
        <v>0.23365344</v>
      </c>
      <c r="P653" s="154">
        <f>'Assumptions (NG)'!$V$40*P439/10^9+'Assumptions (NG)'!$V$39*P438/10^9</f>
        <v>0.00046104</v>
      </c>
      <c r="Q653" s="154">
        <f>'Assumptions (NG)'!$V$40*Q439/10^9+'Assumptions (NG)'!$V$39*Q438/10^9</f>
        <v>0.3602148</v>
      </c>
      <c r="R653" s="154">
        <f>'Assumptions (NG)'!$V$40*R439/10^9+'Assumptions (NG)'!$V$39*R438/10^9</f>
        <v>0.4299052</v>
      </c>
      <c r="S653" s="154">
        <f>'Assumptions (NG)'!$V$40*S439/10^9+'Assumptions (NG)'!$V$39*S438/10^9</f>
        <v>0.51846236</v>
      </c>
      <c r="T653" s="154">
        <f>'Assumptions (NG)'!$V$40*T439/10^9+'Assumptions (NG)'!$V$39*T438/10^9</f>
        <v>0.73805532</v>
      </c>
      <c r="U653" s="154">
        <f>'Assumptions (NG)'!$V$40*U439/10^9+'Assumptions (NG)'!$V$39*U438/10^9</f>
        <v>1.7460168</v>
      </c>
      <c r="V653" s="154">
        <f>'Assumptions (NG)'!$V$40*V439/10^9+'Assumptions (NG)'!$V$39*V438/10^9</f>
        <v>0</v>
      </c>
      <c r="W653" s="154">
        <f>'Assumptions (NG)'!$V$40*W439/10^9+'Assumptions (NG)'!$V$39*W438/10^9</f>
        <v>0</v>
      </c>
      <c r="X653" s="154">
        <f>'Assumptions (NG)'!$V$40*X439/10^9+'Assumptions (NG)'!$V$39*X438/10^9</f>
        <v>0.06745438918</v>
      </c>
      <c r="Y653" s="154">
        <f>'Assumptions (NG)'!$V$40*Y439/10^9+'Assumptions (NG)'!$V$39*Y438/10^9</f>
        <v>0</v>
      </c>
      <c r="Z653" s="154">
        <f>'Assumptions (NG)'!$V$40*Z439/10^9+'Assumptions (NG)'!$V$39*Z438/10^9</f>
        <v>0</v>
      </c>
      <c r="AA653" s="154">
        <f>'Assumptions (NG)'!$V$40*AA439/10^9+'Assumptions (NG)'!$V$39*AA438/10^9</f>
        <v>0</v>
      </c>
      <c r="AB653" s="154">
        <f>'Assumptions (NG)'!$V$40*AB439/10^9+'Assumptions (NG)'!$V$39*AB438/10^9</f>
        <v>0</v>
      </c>
      <c r="AC653" s="154">
        <f>'Assumptions (NG)'!$V$40*AC439/10^9+'Assumptions (NG)'!$V$39*AC438/10^9</f>
        <v>0</v>
      </c>
      <c r="AD653" s="154">
        <f>'Assumptions (NG)'!$V$40*AD439/10^9+'Assumptions (NG)'!$V$39*AD438/10^9</f>
        <v>0</v>
      </c>
      <c r="AE653" s="154">
        <f>'Assumptions (NG)'!$V$40*AE439/10^9+'Assumptions (NG)'!$V$39*AE438/10^9</f>
        <v>0</v>
      </c>
      <c r="AF653" s="154">
        <f>'Assumptions (NG)'!$V$40*AF439/10^9+'Assumptions (NG)'!$V$39*AF438/10^9</f>
        <v>0</v>
      </c>
      <c r="AG653" s="154">
        <f>'Assumptions (NG)'!$V$40*AG439/10^9+'Assumptions (NG)'!$V$39*AG438/10^9</f>
        <v>0</v>
      </c>
      <c r="AH653" s="154">
        <f>'Assumptions (NG)'!$V$40*AH439/10^9+'Assumptions (NG)'!$V$39*AH438/10^9</f>
        <v>0</v>
      </c>
      <c r="AI653" s="154">
        <f>'Assumptions (NG)'!$V$40*AI439/10^9+'Assumptions (NG)'!$V$39*AI438/10^9</f>
        <v>0</v>
      </c>
      <c r="AJ653" s="154">
        <f>'Assumptions (NG)'!$V$40*AJ439/10^9+'Assumptions (NG)'!$V$39*AJ438/10^9</f>
        <v>0</v>
      </c>
      <c r="AK653" s="154">
        <f>'Assumptions (NG)'!$V$40*AK439/10^9+'Assumptions (NG)'!$V$39*AK438/10^9</f>
        <v>0</v>
      </c>
      <c r="AL653" s="154">
        <f>'Assumptions (NG)'!$V$40*AL439/10^9+'Assumptions (NG)'!$V$39*AL438/10^9</f>
        <v>0</v>
      </c>
      <c r="AM653" s="154">
        <f>'Assumptions (NG)'!$V$40*AM439/10^9+'Assumptions (NG)'!$V$39*AM438/10^9</f>
        <v>0</v>
      </c>
      <c r="AN653" s="154">
        <f>'Assumptions (NG)'!$V$40*AN439/10^9+'Assumptions (NG)'!$V$39*AN438/10^9</f>
        <v>0</v>
      </c>
      <c r="AO653" s="154">
        <f>'Assumptions (NG)'!$V$40*AO439/10^9+'Assumptions (NG)'!$V$39*AO438/10^9</f>
        <v>0</v>
      </c>
      <c r="AP653" s="154">
        <f>'Assumptions (NG)'!$V$40*AP439/10^9+'Assumptions (NG)'!$V$39*AP438/10^9</f>
        <v>0.3407062372</v>
      </c>
      <c r="AQ653" s="154">
        <f>'Assumptions (NG)'!$V$40*AQ439/10^9+'Assumptions (NG)'!$V$39*AQ438/10^9</f>
        <v>0.4751210132</v>
      </c>
      <c r="AR653" s="154">
        <f>'Assumptions (NG)'!$V$40*AR439/10^9+'Assumptions (NG)'!$V$39*AR438/10^9</f>
        <v>0</v>
      </c>
      <c r="AS653" s="154">
        <f>'Assumptions (NG)'!$V$40*AS439/10^9+'Assumptions (NG)'!$V$39*AS438/10^9</f>
        <v>0</v>
      </c>
      <c r="AT653" s="154">
        <f>'Assumptions (NG)'!$V$40*AT439/10^9+'Assumptions (NG)'!$V$39*AT438/10^9</f>
        <v>0</v>
      </c>
      <c r="AU653" s="154">
        <f>'Assumptions (NG)'!$V$40*AU439/10^9+'Assumptions (NG)'!$V$39*AU438/10^9</f>
        <v>0</v>
      </c>
      <c r="AV653" s="154">
        <f>'Assumptions (NG)'!$V$40*AV439/10^9+'Assumptions (NG)'!$V$39*AV438/10^9</f>
        <v>0</v>
      </c>
      <c r="AW653" s="154">
        <f>'Assumptions (NG)'!$V$40*AW439/10^9+'Assumptions (NG)'!$V$39*AW438/10^9</f>
        <v>0</v>
      </c>
      <c r="AX653" s="154">
        <f>'Assumptions (NG)'!$V$40*AX439/10^9+'Assumptions (NG)'!$V$39*AX438/10^9</f>
        <v>0</v>
      </c>
      <c r="AY653" s="154">
        <f>'Assumptions (NG)'!$V$40*AY439/10^9+'Assumptions (NG)'!$V$39*AY438/10^9</f>
        <v>0</v>
      </c>
      <c r="AZ653" s="154">
        <f>'Assumptions (NG)'!$V$40*AZ439/10^9+'Assumptions (NG)'!$V$39*AZ438/10^9</f>
        <v>0</v>
      </c>
      <c r="BA653" s="154">
        <f>'Assumptions (NG)'!$V$40*BA439/10^9+'Assumptions (NG)'!$V$39*BA438/10^9</f>
        <v>0</v>
      </c>
      <c r="BB653" s="154"/>
      <c r="BC653" s="154"/>
      <c r="BD653" s="154"/>
      <c r="BE653" s="154"/>
      <c r="BF653" s="154"/>
    </row>
    <row r="654" ht="15.75" customHeight="1">
      <c r="A654" s="207" t="s">
        <v>399</v>
      </c>
      <c r="B654" s="150" t="s">
        <v>364</v>
      </c>
      <c r="C654" s="183">
        <f>C434*10^15/'Assumptions (NG)'!$V$34*'Assumptions (NG)'!$V$38/10^6</f>
        <v>12.3687527</v>
      </c>
      <c r="D654" s="183">
        <f>D434*10^15/'Assumptions (NG)'!$V$34*'Assumptions (NG)'!$V$38/10^6</f>
        <v>11.77976543</v>
      </c>
      <c r="E654" s="183">
        <f>E434*10^15/'Assumptions (NG)'!$V$34*'Assumptions (NG)'!$V$38/10^6</f>
        <v>15.0590563</v>
      </c>
      <c r="F654" s="183">
        <f>F434*10^15/'Assumptions (NG)'!$V$34*'Assumptions (NG)'!$V$38/10^6</f>
        <v>12.17671387</v>
      </c>
      <c r="G654" s="183">
        <f>G434*10^15/'Assumptions (NG)'!$V$34*'Assumptions (NG)'!$V$38/10^6</f>
        <v>15.1120215</v>
      </c>
      <c r="H654" s="183">
        <f>H434*10^15/'Assumptions (NG)'!$V$34*'Assumptions (NG)'!$V$38/10^6</f>
        <v>17.23334266</v>
      </c>
      <c r="I654" s="183">
        <f>I434*10^15/'Assumptions (NG)'!$V$34*'Assumptions (NG)'!$V$38/10^6</f>
        <v>17.51695594</v>
      </c>
      <c r="J654" s="183">
        <f>J434*10^15/'Assumptions (NG)'!$V$34*'Assumptions (NG)'!$V$38/10^6</f>
        <v>23.94057832</v>
      </c>
      <c r="K654" s="183">
        <f>K434*10^15/'Assumptions (NG)'!$V$34*'Assumptions (NG)'!$V$38/10^6</f>
        <v>22.68130037</v>
      </c>
      <c r="L654" s="183">
        <f>L434*10^15/'Assumptions (NG)'!$V$34*'Assumptions (NG)'!$V$38/10^6</f>
        <v>28.72689143</v>
      </c>
      <c r="M654" s="183">
        <f>M434*10^15/'Assumptions (NG)'!$V$34*'Assumptions (NG)'!$V$38/10^6</f>
        <v>36.77486198</v>
      </c>
      <c r="N654" s="183">
        <f>N434*10^15/'Assumptions (NG)'!$V$34*'Assumptions (NG)'!$V$38/10^6</f>
        <v>43.22238565</v>
      </c>
      <c r="O654" s="183">
        <f>O434*10^15/'Assumptions (NG)'!$V$34*'Assumptions (NG)'!$V$38/10^6</f>
        <v>60.24438563</v>
      </c>
      <c r="P654" s="183">
        <f>P434*10^15/'Assumptions (NG)'!$V$34*'Assumptions (NG)'!$V$38/10^6</f>
        <v>54.72235738</v>
      </c>
      <c r="Q654" s="183">
        <f>Q434*10^15/'Assumptions (NG)'!$V$34*'Assumptions (NG)'!$V$38/10^6</f>
        <v>58.0698246</v>
      </c>
      <c r="R654" s="183">
        <f>R434*10^15/'Assumptions (NG)'!$V$34*'Assumptions (NG)'!$V$38/10^6</f>
        <v>72.52280075</v>
      </c>
      <c r="S654" s="183">
        <f>S434*10^15/'Assumptions (NG)'!$V$34*'Assumptions (NG)'!$V$38/10^6</f>
        <v>86.06665575</v>
      </c>
      <c r="T654" s="183">
        <f>T434*10^15/'Assumptions (NG)'!$V$34*'Assumptions (NG)'!$V$38/10^6</f>
        <v>87.01857008</v>
      </c>
      <c r="U654" s="183">
        <f>U434*10^15/'Assumptions (NG)'!$V$34*'Assumptions (NG)'!$V$38/10^6</f>
        <v>97.44968187</v>
      </c>
      <c r="V654" s="183">
        <f>V434*10^15/'Assumptions (NG)'!$V$34*'Assumptions (NG)'!$V$38/10^6</f>
        <v>95.50070065</v>
      </c>
      <c r="W654" s="183">
        <f>W434*10^15/'Assumptions (NG)'!$V$34*'Assumptions (NG)'!$V$38/10^6</f>
        <v>93.55171943</v>
      </c>
      <c r="X654" s="183">
        <f>X434*10^15/'Assumptions (NG)'!$V$34*'Assumptions (NG)'!$V$38/10^6</f>
        <v>90.08737312</v>
      </c>
      <c r="Y654" s="183">
        <f>Y434*10^15/'Assumptions (NG)'!$V$34*'Assumptions (NG)'!$V$38/10^6</f>
        <v>86.68967948</v>
      </c>
      <c r="Z654" s="183">
        <f>Z434*10^15/'Assumptions (NG)'!$V$34*'Assumptions (NG)'!$V$38/10^6</f>
        <v>83.35863849</v>
      </c>
      <c r="AA654" s="183">
        <f>AA434*10^15/'Assumptions (NG)'!$V$34*'Assumptions (NG)'!$V$38/10^6</f>
        <v>80.09425018</v>
      </c>
      <c r="AB654" s="183">
        <f>AB434*10^15/'Assumptions (NG)'!$V$34*'Assumptions (NG)'!$V$38/10^6</f>
        <v>76.89651452</v>
      </c>
      <c r="AC654" s="183">
        <f>AC434*10^15/'Assumptions (NG)'!$V$34*'Assumptions (NG)'!$V$38/10^6</f>
        <v>73.76543153</v>
      </c>
      <c r="AD654" s="183">
        <f>AD434*10^15/'Assumptions (NG)'!$V$34*'Assumptions (NG)'!$V$38/10^6</f>
        <v>70.70100121</v>
      </c>
      <c r="AE654" s="183">
        <f>AE434*10^15/'Assumptions (NG)'!$V$34*'Assumptions (NG)'!$V$38/10^6</f>
        <v>69.38559411</v>
      </c>
      <c r="AF654" s="183">
        <f>AF434*10^15/'Assumptions (NG)'!$V$34*'Assumptions (NG)'!$V$38/10^6</f>
        <v>68.07018701</v>
      </c>
      <c r="AG654" s="183">
        <f>AG434*10^15/'Assumptions (NG)'!$V$34*'Assumptions (NG)'!$V$38/10^6</f>
        <v>66.75477991</v>
      </c>
      <c r="AH654" s="183">
        <f>AH434*10^15/'Assumptions (NG)'!$V$34*'Assumptions (NG)'!$V$38/10^6</f>
        <v>65.43937281</v>
      </c>
      <c r="AI654" s="183">
        <f>AI434*10^15/'Assumptions (NG)'!$V$34*'Assumptions (NG)'!$V$38/10^6</f>
        <v>64.12396571</v>
      </c>
      <c r="AJ654" s="183">
        <f>AJ434*10^15/'Assumptions (NG)'!$V$34*'Assumptions (NG)'!$V$38/10^6</f>
        <v>62.80855862</v>
      </c>
      <c r="AK654" s="183">
        <f>AK434*10^15/'Assumptions (NG)'!$V$34*'Assumptions (NG)'!$V$38/10^6</f>
        <v>61.49315152</v>
      </c>
      <c r="AL654" s="183">
        <f>AL434*10^15/'Assumptions (NG)'!$V$34*'Assumptions (NG)'!$V$38/10^6</f>
        <v>60.17774442</v>
      </c>
      <c r="AM654" s="183">
        <f>AM434*10^15/'Assumptions (NG)'!$V$34*'Assumptions (NG)'!$V$38/10^6</f>
        <v>58.86233732</v>
      </c>
      <c r="AN654" s="183">
        <f>AN434*10^15/'Assumptions (NG)'!$V$34*'Assumptions (NG)'!$V$38/10^6</f>
        <v>57.54693022</v>
      </c>
      <c r="AO654" s="183">
        <f>AO434*10^15/'Assumptions (NG)'!$V$34*'Assumptions (NG)'!$V$38/10^6</f>
        <v>56.23152312</v>
      </c>
      <c r="AP654" s="183">
        <f>AP434*10^15/'Assumptions (NG)'!$V$34*'Assumptions (NG)'!$V$38/10^6</f>
        <v>54.91611603</v>
      </c>
      <c r="AQ654" s="183">
        <f>AQ434*10^15/'Assumptions (NG)'!$V$34*'Assumptions (NG)'!$V$38/10^6</f>
        <v>53.60070893</v>
      </c>
      <c r="AR654" s="183">
        <f>AR434*10^15/'Assumptions (NG)'!$V$34*'Assumptions (NG)'!$V$38/10^6</f>
        <v>52.28530183</v>
      </c>
      <c r="AS654" s="183">
        <f>AS434*10^15/'Assumptions (NG)'!$V$34*'Assumptions (NG)'!$V$38/10^6</f>
        <v>50.96989473</v>
      </c>
      <c r="AT654" s="183">
        <f>AT434*10^15/'Assumptions (NG)'!$V$34*'Assumptions (NG)'!$V$38/10^6</f>
        <v>49.65448763</v>
      </c>
      <c r="AU654" s="183">
        <f>AU434*10^15/'Assumptions (NG)'!$V$34*'Assumptions (NG)'!$V$38/10^6</f>
        <v>48.33908053</v>
      </c>
      <c r="AV654" s="183">
        <f>AV434*10^15/'Assumptions (NG)'!$V$34*'Assumptions (NG)'!$V$38/10^6</f>
        <v>47.02367344</v>
      </c>
      <c r="AW654" s="183">
        <f>AW434*10^15/'Assumptions (NG)'!$V$34*'Assumptions (NG)'!$V$38/10^6</f>
        <v>45.70826634</v>
      </c>
      <c r="AX654" s="183">
        <f>AX434*10^15/'Assumptions (NG)'!$V$34*'Assumptions (NG)'!$V$38/10^6</f>
        <v>44.39285924</v>
      </c>
      <c r="AY654" s="183">
        <f>AY434*10^15/'Assumptions (NG)'!$V$34*'Assumptions (NG)'!$V$38/10^6</f>
        <v>43.07745214</v>
      </c>
      <c r="AZ654" s="183">
        <f>AZ434*10^15/'Assumptions (NG)'!$V$34*'Assumptions (NG)'!$V$38/10^6</f>
        <v>41.76204504</v>
      </c>
      <c r="BA654" s="183">
        <f>BA434*10^15/'Assumptions (NG)'!$V$34*'Assumptions (NG)'!$V$38/10^6</f>
        <v>40.44663794</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2.375377</v>
      </c>
      <c r="D656" s="229">
        <f>sum('Assumptions (NG non-electricity'!C3,'Assumptions (NG non-electricity'!C6)+'Assumptions (NG non-electricity'!C7*'Assumptions (NG non-electricity'!C9</f>
        <v>2.174509</v>
      </c>
      <c r="E656" s="229">
        <f>sum('Assumptions (NG non-electricity'!D3,'Assumptions (NG non-electricity'!D6)+'Assumptions (NG non-electricity'!D7*'Assumptions (NG non-electricity'!D9</f>
        <v>2.22279</v>
      </c>
      <c r="F656" s="229">
        <f>sum('Assumptions (NG non-electricity'!E3,'Assumptions (NG non-electricity'!E6)+'Assumptions (NG non-electricity'!E7*'Assumptions (NG non-electricity'!E9</f>
        <v>2.3648145</v>
      </c>
      <c r="G656" s="229">
        <f>sum('Assumptions (NG non-electricity'!F3,'Assumptions (NG non-electricity'!F6)+'Assumptions (NG non-electricity'!F7*'Assumptions (NG non-electricity'!F9</f>
        <v>2.3043155</v>
      </c>
      <c r="H656" s="229">
        <f>sum('Assumptions (NG non-electricity'!G3,'Assumptions (NG non-electricity'!G6)+'Assumptions (NG non-electricity'!G7*'Assumptions (NG non-electricity'!G9</f>
        <v>2.2936795</v>
      </c>
      <c r="I656" s="229">
        <f>sum('Assumptions (NG non-electricity'!H3,'Assumptions (NG non-electricity'!H6)+'Assumptions (NG non-electricity'!H7*'Assumptions (NG non-electricity'!H9</f>
        <v>2.0340905</v>
      </c>
      <c r="J656" s="229">
        <f>sum('Assumptions (NG non-electricity'!I3,'Assumptions (NG non-electricity'!I6)+'Assumptions (NG non-electricity'!I7*'Assumptions (NG non-electricity'!I9</f>
        <v>2.2122595</v>
      </c>
      <c r="K656" s="229">
        <f>sum('Assumptions (NG non-electricity'!J3,'Assumptions (NG non-electricity'!J6)+'Assumptions (NG non-electricity'!J7*'Assumptions (NG non-electricity'!J9</f>
        <v>2.2073335</v>
      </c>
      <c r="L656" s="229">
        <f>sum('Assumptions (NG non-electricity'!K3,'Assumptions (NG non-electricity'!K6)+'Assumptions (NG non-electricity'!K7*'Assumptions (NG non-electricity'!K9</f>
        <v>2.1595935</v>
      </c>
      <c r="M656" s="229">
        <f>sum('Assumptions (NG non-electricity'!L3,'Assumptions (NG non-electricity'!L6)+'Assumptions (NG non-electricity'!L7*'Assumptions (NG non-electricity'!L9</f>
        <v>2.173457</v>
      </c>
      <c r="N656" s="229">
        <f>sum('Assumptions (NG non-electricity'!M3,'Assumptions (NG non-electricity'!M6)+'Assumptions (NG non-electricity'!M7*'Assumptions (NG non-electricity'!M9</f>
        <v>2.1716275</v>
      </c>
      <c r="O656" s="229">
        <f>sum('Assumptions (NG non-electricity'!N3,'Assumptions (NG non-electricity'!N6)+'Assumptions (NG non-electricity'!N7*'Assumptions (NG non-electricity'!N9</f>
        <v>2.0339225</v>
      </c>
      <c r="P656" s="229">
        <f>sum('Assumptions (NG non-electricity'!O3,'Assumptions (NG non-electricity'!O6)+'Assumptions (NG non-electricity'!O7*'Assumptions (NG non-electricity'!O9</f>
        <v>2.3359705</v>
      </c>
      <c r="Q656" s="229">
        <f>sum('Assumptions (NG non-electricity'!P3,'Assumptions (NG non-electricity'!P6)+'Assumptions (NG non-electricity'!P7*'Assumptions (NG non-electricity'!P9</f>
        <v>2.5821595</v>
      </c>
      <c r="R656" s="229">
        <f>sum('Assumptions (NG non-electricity'!Q3,'Assumptions (NG non-electricity'!Q6)+'Assumptions (NG non-electricity'!Q7*'Assumptions (NG non-electricity'!Q9</f>
        <v>2.396767</v>
      </c>
      <c r="S656" s="229">
        <f>sum('Assumptions (NG non-electricity'!R3,'Assumptions (NG non-electricity'!R6)+'Assumptions (NG non-electricity'!R7*'Assumptions (NG non-electricity'!R9</f>
        <v>2.2717295</v>
      </c>
      <c r="T656" s="229">
        <f>sum('Assumptions (NG non-electricity'!S3,'Assumptions (NG non-electricity'!S6)+'Assumptions (NG non-electricity'!S7*'Assumptions (NG non-electricity'!S9</f>
        <v>2.291700596</v>
      </c>
      <c r="U656" s="229">
        <f>sum('Assumptions (NG non-electricity'!T3,'Assumptions (NG non-electricity'!T6)+'Assumptions (NG non-electricity'!T7*'Assumptions (NG non-electricity'!T9</f>
        <v>2.302068718</v>
      </c>
      <c r="V656" s="229">
        <f>sum('Assumptions (NG non-electricity'!U3,'Assumptions (NG non-electricity'!U6)+'Assumptions (NG non-electricity'!U7*'Assumptions (NG non-electricity'!U9</f>
        <v>2.31243684</v>
      </c>
      <c r="W656" s="229">
        <f>sum('Assumptions (NG non-electricity'!V3,'Assumptions (NG non-electricity'!V6)+'Assumptions (NG non-electricity'!V7*'Assumptions (NG non-electricity'!V9</f>
        <v>2.322804963</v>
      </c>
      <c r="X656" s="229">
        <f>sum('Assumptions (NG non-electricity'!W3,'Assumptions (NG non-electricity'!W6)+'Assumptions (NG non-electricity'!W7*'Assumptions (NG non-electricity'!W9</f>
        <v>2.333173085</v>
      </c>
      <c r="Y656" s="229">
        <f>sum('Assumptions (NG non-electricity'!X3,'Assumptions (NG non-electricity'!X6)+'Assumptions (NG non-electricity'!X7*'Assumptions (NG non-electricity'!X9</f>
        <v>2.343541207</v>
      </c>
      <c r="Z656" s="229">
        <f>sum('Assumptions (NG non-electricity'!Y3,'Assumptions (NG non-electricity'!Y6)+'Assumptions (NG non-electricity'!Y7*'Assumptions (NG non-electricity'!Y9</f>
        <v>2.35390933</v>
      </c>
      <c r="AA656" s="229">
        <f>sum('Assumptions (NG non-electricity'!Z3,'Assumptions (NG non-electricity'!Z6)+'Assumptions (NG non-electricity'!Z7*'Assumptions (NG non-electricity'!Z9</f>
        <v>2.364277452</v>
      </c>
      <c r="AB656" s="229">
        <f>sum('Assumptions (NG non-electricity'!AA3,'Assumptions (NG non-electricity'!AA6)+'Assumptions (NG non-electricity'!AA7*'Assumptions (NG non-electricity'!AA9</f>
        <v>2.374645574</v>
      </c>
      <c r="AC656" s="229">
        <f>sum('Assumptions (NG non-electricity'!AB3,'Assumptions (NG non-electricity'!AB6)+'Assumptions (NG non-electricity'!AB7*'Assumptions (NG non-electricity'!AB9</f>
        <v>2.385013696</v>
      </c>
      <c r="AD656" s="229">
        <f>sum('Assumptions (NG non-electricity'!AC3,'Assumptions (NG non-electricity'!AC6)+'Assumptions (NG non-electricity'!AC7*'Assumptions (NG non-electricity'!AC9</f>
        <v>2.395381819</v>
      </c>
      <c r="AE656" s="229">
        <f>sum('Assumptions (NG non-electricity'!AD3,'Assumptions (NG non-electricity'!AD6)+'Assumptions (NG non-electricity'!AD7*'Assumptions (NG non-electricity'!AD9</f>
        <v>2.405749941</v>
      </c>
      <c r="AF656" s="229">
        <f>sum('Assumptions (NG non-electricity'!AE3,'Assumptions (NG non-electricity'!AE6)+'Assumptions (NG non-electricity'!AE7*'Assumptions (NG non-electricity'!AE9</f>
        <v>2.416118063</v>
      </c>
      <c r="AG656" s="229">
        <f>sum('Assumptions (NG non-electricity'!AF3,'Assumptions (NG non-electricity'!AF6)+'Assumptions (NG non-electricity'!AF7*'Assumptions (NG non-electricity'!AF9</f>
        <v>2.426486185</v>
      </c>
      <c r="AH656" s="229">
        <f>sum('Assumptions (NG non-electricity'!AG3,'Assumptions (NG non-electricity'!AG6)+'Assumptions (NG non-electricity'!AG7*'Assumptions (NG non-electricity'!AG9</f>
        <v>2.436854308</v>
      </c>
      <c r="AI656" s="229">
        <f>sum('Assumptions (NG non-electricity'!AH3,'Assumptions (NG non-electricity'!AH6)+'Assumptions (NG non-electricity'!AH7*'Assumptions (NG non-electricity'!AH9</f>
        <v>2.44722243</v>
      </c>
      <c r="AJ656" s="229">
        <f>sum('Assumptions (NG non-electricity'!AI3,'Assumptions (NG non-electricity'!AI6)+'Assumptions (NG non-electricity'!AI7*'Assumptions (NG non-electricity'!AI9</f>
        <v>2.457590552</v>
      </c>
      <c r="AK656" s="229">
        <f>sum('Assumptions (NG non-electricity'!AJ3,'Assumptions (NG non-electricity'!AJ6)+'Assumptions (NG non-electricity'!AJ7*'Assumptions (NG non-electricity'!AJ9</f>
        <v>2.467958674</v>
      </c>
      <c r="AL656" s="229">
        <f>sum('Assumptions (NG non-electricity'!AK3,'Assumptions (NG non-electricity'!AK6)+'Assumptions (NG non-electricity'!AK7*'Assumptions (NG non-electricity'!AK9</f>
        <v>2.478326797</v>
      </c>
      <c r="AM656" s="229">
        <f>sum('Assumptions (NG non-electricity'!AL3,'Assumptions (NG non-electricity'!AL6)+'Assumptions (NG non-electricity'!AL7*'Assumptions (NG non-electricity'!AL9</f>
        <v>2.488694919</v>
      </c>
      <c r="AN656" s="229">
        <f>sum('Assumptions (NG non-electricity'!AM3,'Assumptions (NG non-electricity'!AM6)+'Assumptions (NG non-electricity'!AM7*'Assumptions (NG non-electricity'!AM9</f>
        <v>2.499063041</v>
      </c>
      <c r="AO656" s="229">
        <f>sum('Assumptions (NG non-electricity'!AN3,'Assumptions (NG non-electricity'!AN6)+'Assumptions (NG non-electricity'!AN7*'Assumptions (NG non-electricity'!AN9</f>
        <v>2.509431163</v>
      </c>
      <c r="AP656" s="229">
        <f>sum('Assumptions (NG non-electricity'!AO3,'Assumptions (NG non-electricity'!AO6)+'Assumptions (NG non-electricity'!AO7*'Assumptions (NG non-electricity'!AO9</f>
        <v>2.519799286</v>
      </c>
      <c r="AQ656" s="229">
        <f>sum('Assumptions (NG non-electricity'!AP3,'Assumptions (NG non-electricity'!AP6)+'Assumptions (NG non-electricity'!AP7*'Assumptions (NG non-electricity'!AP9</f>
        <v>2.530167408</v>
      </c>
      <c r="AR656" s="229">
        <f>sum('Assumptions (NG non-electricity'!AQ3,'Assumptions (NG non-electricity'!AQ6)+'Assumptions (NG non-electricity'!AQ7*'Assumptions (NG non-electricity'!AQ9</f>
        <v>2.54053553</v>
      </c>
      <c r="AS656" s="229">
        <f>sum('Assumptions (NG non-electricity'!AR3,'Assumptions (NG non-electricity'!AR6)+'Assumptions (NG non-electricity'!AR7*'Assumptions (NG non-electricity'!AR9</f>
        <v>2.550903652</v>
      </c>
      <c r="AT656" s="229">
        <f>sum('Assumptions (NG non-electricity'!AS3,'Assumptions (NG non-electricity'!AS6)+'Assumptions (NG non-electricity'!AS7*'Assumptions (NG non-electricity'!AS9</f>
        <v>2.561271775</v>
      </c>
      <c r="AU656" s="229">
        <f>sum('Assumptions (NG non-electricity'!AT3,'Assumptions (NG non-electricity'!AT6)+'Assumptions (NG non-electricity'!AT7*'Assumptions (NG non-electricity'!AT9</f>
        <v>2.571639897</v>
      </c>
      <c r="AV656" s="229">
        <f>sum('Assumptions (NG non-electricity'!AU3,'Assumptions (NG non-electricity'!AU6)+'Assumptions (NG non-electricity'!AU7*'Assumptions (NG non-electricity'!AU9</f>
        <v>2.582008019</v>
      </c>
      <c r="AW656" s="229">
        <f>sum('Assumptions (NG non-electricity'!AV3,'Assumptions (NG non-electricity'!AV6)+'Assumptions (NG non-electricity'!AV7*'Assumptions (NG non-electricity'!AV9</f>
        <v>2.592376141</v>
      </c>
      <c r="AX656" s="229">
        <f>sum('Assumptions (NG non-electricity'!AW3,'Assumptions (NG non-electricity'!AW6)+'Assumptions (NG non-electricity'!AW7*'Assumptions (NG non-electricity'!AW9</f>
        <v>2.602744264</v>
      </c>
      <c r="AY656" s="229">
        <f>sum('Assumptions (NG non-electricity'!AX3,'Assumptions (NG non-electricity'!AX6)+'Assumptions (NG non-electricity'!AX7*'Assumptions (NG non-electricity'!AX9</f>
        <v>2.613112386</v>
      </c>
      <c r="AZ656" s="229">
        <f>sum('Assumptions (NG non-electricity'!AY3,'Assumptions (NG non-electricity'!AY6)+'Assumptions (NG non-electricity'!AY7*'Assumptions (NG non-electricity'!AY9</f>
        <v>2.623480508</v>
      </c>
      <c r="BA656" s="229">
        <f>sum('Assumptions (NG non-electricity'!AZ3,'Assumptions (NG non-electricity'!AZ6)+'Assumptions (NG non-electricity'!AZ7*'Assumptions (NG non-electricity'!AZ9</f>
        <v>2.63384863</v>
      </c>
    </row>
    <row r="657" ht="15.75" customHeight="1">
      <c r="A657" s="186" t="s">
        <v>402</v>
      </c>
      <c r="B657" s="150" t="s">
        <v>392</v>
      </c>
      <c r="C657" s="229">
        <f>sum('Assumptions (NG non-electricity'!B3,'Assumptions (NG non-electricity'!B6)</f>
        <v>1.871999</v>
      </c>
      <c r="D657" s="229">
        <f>sum('Assumptions (NG non-electricity'!C3,'Assumptions (NG non-electricity'!C6)</f>
        <v>1.732386</v>
      </c>
      <c r="E657" s="229">
        <f>sum('Assumptions (NG non-electricity'!D3,'Assumptions (NG non-electricity'!D6)</f>
        <v>1.763558</v>
      </c>
      <c r="F657" s="229">
        <f>sum('Assumptions (NG non-electricity'!E3,'Assumptions (NG non-electricity'!E6)</f>
        <v>1.933522</v>
      </c>
      <c r="G657" s="229">
        <f>sum('Assumptions (NG non-electricity'!F3,'Assumptions (NG non-electricity'!F6)</f>
        <v>1.857642</v>
      </c>
      <c r="H657" s="229">
        <f>sum('Assumptions (NG non-electricity'!G3,'Assumptions (NG non-electricity'!G6)</f>
        <v>1.860985</v>
      </c>
      <c r="I657" s="229">
        <f>sum('Assumptions (NG non-electricity'!H3,'Assumptions (NG non-electricity'!H6)</f>
        <v>1.609998</v>
      </c>
      <c r="J657" s="229">
        <f>sum('Assumptions (NG non-electricity'!I3,'Assumptions (NG non-electricity'!I6)</f>
        <v>1.786671</v>
      </c>
      <c r="K657" s="229">
        <f>sum('Assumptions (NG non-electricity'!J3,'Assumptions (NG non-electricity'!J6)</f>
        <v>1.796276</v>
      </c>
      <c r="L657" s="229">
        <f>sum('Assumptions (NG non-electricity'!K3,'Assumptions (NG non-electricity'!K6)</f>
        <v>1.791609</v>
      </c>
      <c r="M657" s="229">
        <f>sum('Assumptions (NG non-electricity'!L3,'Assumptions (NG non-electricity'!L6)</f>
        <v>1.766818</v>
      </c>
      <c r="N657" s="229">
        <f>sum('Assumptions (NG non-electricity'!M3,'Assumptions (NG non-electricity'!M6)</f>
        <v>1.740927</v>
      </c>
      <c r="O657" s="229">
        <f>sum('Assumptions (NG non-electricity'!N3,'Assumptions (NG non-electricity'!N6)</f>
        <v>1.570784</v>
      </c>
      <c r="P657" s="229">
        <f>sum('Assumptions (NG non-electricity'!O3,'Assumptions (NG non-electricity'!O6)</f>
        <v>1.822976</v>
      </c>
      <c r="Q657" s="229">
        <f>sum('Assumptions (NG non-electricity'!P3,'Assumptions (NG non-electricity'!P6)</f>
        <v>2.002024</v>
      </c>
      <c r="R657" s="229">
        <f>sum('Assumptions (NG non-electricity'!Q3,'Assumptions (NG non-electricity'!Q6)</f>
        <v>1.828547</v>
      </c>
      <c r="S657" s="229">
        <f>sum('Assumptions (NG non-electricity'!R3,'Assumptions (NG non-electricity'!R6)</f>
        <v>1.686287</v>
      </c>
      <c r="T657" s="229">
        <f>sum('Assumptions (NG non-electricity'!S3,'Assumptions (NG non-electricity'!S6)</f>
        <v>1.687942596</v>
      </c>
      <c r="U657" s="229">
        <f>sum('Assumptions (NG non-electricity'!T3,'Assumptions (NG non-electricity'!T6)</f>
        <v>1.688328126</v>
      </c>
      <c r="V657" s="229">
        <f>sum('Assumptions (NG non-electricity'!U3,'Assumptions (NG non-electricity'!U6)</f>
        <v>1.688713655</v>
      </c>
      <c r="W657" s="229">
        <f>sum('Assumptions (NG non-electricity'!V3,'Assumptions (NG non-electricity'!V6)</f>
        <v>1.689099185</v>
      </c>
      <c r="X657" s="229">
        <f>sum('Assumptions (NG non-electricity'!W3,'Assumptions (NG non-electricity'!W6)</f>
        <v>1.689484715</v>
      </c>
      <c r="Y657" s="229">
        <f>sum('Assumptions (NG non-electricity'!X3,'Assumptions (NG non-electricity'!X6)</f>
        <v>1.689870244</v>
      </c>
      <c r="Z657" s="229">
        <f>sum('Assumptions (NG non-electricity'!Y3,'Assumptions (NG non-electricity'!Y6)</f>
        <v>1.690255774</v>
      </c>
      <c r="AA657" s="229">
        <f>sum('Assumptions (NG non-electricity'!Z3,'Assumptions (NG non-electricity'!Z6)</f>
        <v>1.690641304</v>
      </c>
      <c r="AB657" s="229">
        <f>sum('Assumptions (NG non-electricity'!AA3,'Assumptions (NG non-electricity'!AA6)</f>
        <v>1.691026833</v>
      </c>
      <c r="AC657" s="229">
        <f>sum('Assumptions (NG non-electricity'!AB3,'Assumptions (NG non-electricity'!AB6)</f>
        <v>1.691412363</v>
      </c>
      <c r="AD657" s="229">
        <f>sum('Assumptions (NG non-electricity'!AC3,'Assumptions (NG non-electricity'!AC6)</f>
        <v>1.691797893</v>
      </c>
      <c r="AE657" s="229">
        <f>sum('Assumptions (NG non-electricity'!AD3,'Assumptions (NG non-electricity'!AD6)</f>
        <v>1.692183423</v>
      </c>
      <c r="AF657" s="229">
        <f>sum('Assumptions (NG non-electricity'!AE3,'Assumptions (NG non-electricity'!AE6)</f>
        <v>1.692568952</v>
      </c>
      <c r="AG657" s="229">
        <f>sum('Assumptions (NG non-electricity'!AF3,'Assumptions (NG non-electricity'!AF6)</f>
        <v>1.692954482</v>
      </c>
      <c r="AH657" s="229">
        <f>sum('Assumptions (NG non-electricity'!AG3,'Assumptions (NG non-electricity'!AG6)</f>
        <v>1.693340012</v>
      </c>
      <c r="AI657" s="229">
        <f>sum('Assumptions (NG non-electricity'!AH3,'Assumptions (NG non-electricity'!AH6)</f>
        <v>1.693725541</v>
      </c>
      <c r="AJ657" s="229">
        <f>sum('Assumptions (NG non-electricity'!AI3,'Assumptions (NG non-electricity'!AI6)</f>
        <v>1.694111071</v>
      </c>
      <c r="AK657" s="229">
        <f>sum('Assumptions (NG non-electricity'!AJ3,'Assumptions (NG non-electricity'!AJ6)</f>
        <v>1.694496601</v>
      </c>
      <c r="AL657" s="229">
        <f>sum('Assumptions (NG non-electricity'!AK3,'Assumptions (NG non-electricity'!AK6)</f>
        <v>1.69488213</v>
      </c>
      <c r="AM657" s="229">
        <f>sum('Assumptions (NG non-electricity'!AL3,'Assumptions (NG non-electricity'!AL6)</f>
        <v>1.69526766</v>
      </c>
      <c r="AN657" s="229">
        <f>sum('Assumptions (NG non-electricity'!AM3,'Assumptions (NG non-electricity'!AM6)</f>
        <v>1.69565319</v>
      </c>
      <c r="AO657" s="229">
        <f>sum('Assumptions (NG non-electricity'!AN3,'Assumptions (NG non-electricity'!AN6)</f>
        <v>1.696038719</v>
      </c>
      <c r="AP657" s="229">
        <f>sum('Assumptions (NG non-electricity'!AO3,'Assumptions (NG non-electricity'!AO6)</f>
        <v>1.696424249</v>
      </c>
      <c r="AQ657" s="229">
        <f>sum('Assumptions (NG non-electricity'!AP3,'Assumptions (NG non-electricity'!AP6)</f>
        <v>1.696809779</v>
      </c>
      <c r="AR657" s="229">
        <f>sum('Assumptions (NG non-electricity'!AQ3,'Assumptions (NG non-electricity'!AQ6)</f>
        <v>1.697195308</v>
      </c>
      <c r="AS657" s="229">
        <f>sum('Assumptions (NG non-electricity'!AR3,'Assumptions (NG non-electricity'!AR6)</f>
        <v>1.697580838</v>
      </c>
      <c r="AT657" s="229">
        <f>sum('Assumptions (NG non-electricity'!AS3,'Assumptions (NG non-electricity'!AS6)</f>
        <v>1.697966368</v>
      </c>
      <c r="AU657" s="229">
        <f>sum('Assumptions (NG non-electricity'!AT3,'Assumptions (NG non-electricity'!AT6)</f>
        <v>1.698351898</v>
      </c>
      <c r="AV657" s="229">
        <f>sum('Assumptions (NG non-electricity'!AU3,'Assumptions (NG non-electricity'!AU6)</f>
        <v>1.698737427</v>
      </c>
      <c r="AW657" s="229">
        <f>sum('Assumptions (NG non-electricity'!AV3,'Assumptions (NG non-electricity'!AV6)</f>
        <v>1.699122957</v>
      </c>
      <c r="AX657" s="229">
        <f>sum('Assumptions (NG non-electricity'!AW3,'Assumptions (NG non-electricity'!AW6)</f>
        <v>1.699508487</v>
      </c>
      <c r="AY657" s="229">
        <f>sum('Assumptions (NG non-electricity'!AX3,'Assumptions (NG non-electricity'!AX6)</f>
        <v>1.699894016</v>
      </c>
      <c r="AZ657" s="229">
        <f>sum('Assumptions (NG non-electricity'!AY3,'Assumptions (NG non-electricity'!AY6)</f>
        <v>1.700279546</v>
      </c>
      <c r="BA657" s="229">
        <f>sum('Assumptions (NG non-electricity'!AZ3,'Assumptions (NG non-electricity'!AZ6)</f>
        <v>1.700665076</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v>
      </c>
      <c r="AD670" s="235">
        <f>'Assumptions (Wind)'!AC42</f>
        <v>0</v>
      </c>
      <c r="AE670" s="235">
        <f>'Assumptions (Wind)'!AD42</f>
        <v>0</v>
      </c>
      <c r="AF670" s="235">
        <f>'Assumptions (Wind)'!AE42</f>
        <v>24</v>
      </c>
      <c r="AG670" s="235">
        <f>'Assumptions (Wind)'!AF42</f>
        <v>66</v>
      </c>
      <c r="AH670" s="235">
        <f>'Assumptions (Wind)'!AG42</f>
        <v>98.1</v>
      </c>
      <c r="AI670" s="235">
        <f>'Assumptions (Wind)'!AH42</f>
        <v>3.6</v>
      </c>
      <c r="AJ670" s="235">
        <f>'Assumptions (Wind)'!AI42</f>
        <v>0</v>
      </c>
      <c r="AK670" s="235">
        <f>'Assumptions (Wind)'!AJ42</f>
        <v>31.5</v>
      </c>
      <c r="AL670" s="235">
        <f>'Assumptions (Wind)'!AK42</f>
        <v>140.5</v>
      </c>
      <c r="AM670" s="235">
        <f>'Assumptions (Wind)'!AL42</f>
        <v>331.2</v>
      </c>
      <c r="AN670" s="235">
        <f>'Assumptions (Wind)'!AM42</f>
        <v>387.5</v>
      </c>
      <c r="AO670" s="235">
        <f>'Assumptions (Wind)'!AN42</f>
        <v>172.5</v>
      </c>
      <c r="AP670" s="235">
        <f>'Assumptions (Wind)'!AO42</f>
        <v>647.5</v>
      </c>
      <c r="AQ670" s="235">
        <f>'Assumptions (Wind)'!AP42</f>
        <v>561.6</v>
      </c>
      <c r="AR670" s="235">
        <f>'Assumptions (Wind)'!AQ42</f>
        <v>7.9</v>
      </c>
      <c r="AS670" s="235">
        <f>'Assumptions (Wind)'!AR42</f>
        <v>40</v>
      </c>
      <c r="AT670" s="235">
        <f>'Assumptions (Wind)'!AS42</f>
        <v>37.5</v>
      </c>
      <c r="AU670" s="235">
        <f>'Assumptions (Wind)'!AT42</f>
        <v>245.2</v>
      </c>
      <c r="AV670" s="235">
        <f>'Assumptions (Wind)'!AU42</f>
        <v>70.5</v>
      </c>
      <c r="AW670" s="235">
        <f>'Assumptions (Wind)'!AV42</f>
        <v>114</v>
      </c>
      <c r="AX670" s="235">
        <f>'Assumptions (Wind)'!AW42</f>
        <v>0</v>
      </c>
      <c r="AY670" s="235">
        <f>'Assumptions (Wind)'!AX42</f>
        <v>0</v>
      </c>
      <c r="AZ670" s="235">
        <f>'Assumptions (Wind)'!AY42</f>
        <v>2186.367112</v>
      </c>
      <c r="BA670" s="235">
        <f>'Assumptions (Wind)'!AZ42</f>
        <v>2186.367112</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2979.1</v>
      </c>
      <c r="Y671" s="167">
        <f>X671-'Assumptions (Wind)'!X42+X677</f>
        <v>5165.467112</v>
      </c>
      <c r="Z671" s="167">
        <f>Y671-'Assumptions (Wind)'!Y42+Y677</f>
        <v>7351.834223</v>
      </c>
      <c r="AA671" s="167">
        <f>Z671-'Assumptions (Wind)'!Z42+Z677</f>
        <v>9538.201335</v>
      </c>
      <c r="AB671" s="167">
        <f>AA671-'Assumptions (Wind)'!AA42+AA677</f>
        <v>11724.56845</v>
      </c>
      <c r="AC671" s="167">
        <f>AB671-'Assumptions (Wind)'!AB42+AB677</f>
        <v>13910.93556</v>
      </c>
      <c r="AD671" s="167">
        <f>AC671-'Assumptions (Wind)'!AC42+AC677</f>
        <v>16097.30267</v>
      </c>
      <c r="AE671" s="167">
        <f>AD671-'Assumptions (Wind)'!AD42+AD677</f>
        <v>18283.66978</v>
      </c>
      <c r="AF671" s="167">
        <f>AE671-'Assumptions (Wind)'!AE42+AE677</f>
        <v>20446.03689</v>
      </c>
      <c r="AG671" s="167">
        <f>AF671-'Assumptions (Wind)'!AF42+AF677</f>
        <v>22590.40401</v>
      </c>
      <c r="AH671" s="167">
        <f>AG671-'Assumptions (Wind)'!AG42+AG677</f>
        <v>24744.67112</v>
      </c>
      <c r="AI671" s="167">
        <f>AH671-'Assumptions (Wind)'!AH42+AH677</f>
        <v>27025.53823</v>
      </c>
      <c r="AJ671" s="167">
        <f>AI671-'Assumptions (Wind)'!AI42+AI677</f>
        <v>29215.50534</v>
      </c>
      <c r="AK671" s="167">
        <f>AJ671-'Assumptions (Wind)'!AJ42+AJ677</f>
        <v>31370.37245</v>
      </c>
      <c r="AL671" s="167">
        <f>AK671-'Assumptions (Wind)'!AK42+AK677</f>
        <v>33447.73956</v>
      </c>
      <c r="AM671" s="167">
        <f>AL671-'Assumptions (Wind)'!AL42+AL677</f>
        <v>35443.40668</v>
      </c>
      <c r="AN671" s="167">
        <f>AM671-'Assumptions (Wind)'!AM42+AM677</f>
        <v>37573.47379</v>
      </c>
      <c r="AO671" s="167">
        <f>AN671-'Assumptions (Wind)'!AN42+AN677</f>
        <v>39974.8409</v>
      </c>
      <c r="AP671" s="167">
        <f>AO671-'Assumptions (Wind)'!AO42+AO677</f>
        <v>41686.20801</v>
      </c>
      <c r="AQ671" s="167">
        <f>AP671-'Assumptions (Wind)'!AP42+AP677</f>
        <v>43958.47512</v>
      </c>
      <c r="AR671" s="167">
        <f>AQ671-'Assumptions (Wind)'!AQ42+AQ677</f>
        <v>46698.54223</v>
      </c>
      <c r="AS671" s="167">
        <f>AR671-'Assumptions (Wind)'!AR42+AR677</f>
        <v>48852.80935</v>
      </c>
      <c r="AT671" s="167">
        <f>AS671-'Assumptions (Wind)'!AS42+AS677</f>
        <v>51041.67646</v>
      </c>
      <c r="AU671" s="167">
        <f>AT671-'Assumptions (Wind)'!AT42+AT677</f>
        <v>53020.34357</v>
      </c>
      <c r="AV671" s="167">
        <f>AU671-'Assumptions (Wind)'!AU42+AU677</f>
        <v>55381.41068</v>
      </c>
      <c r="AW671" s="167">
        <f>AV671-'Assumptions (Wind)'!AV42+AV677</f>
        <v>57524.27779</v>
      </c>
      <c r="AX671" s="167">
        <f>AW671-'Assumptions (Wind)'!AW42+AW677</f>
        <v>59824.6449</v>
      </c>
      <c r="AY671" s="167">
        <f>AX671-'Assumptions (Wind)'!AX42+AX677</f>
        <v>62011.01202</v>
      </c>
      <c r="AZ671" s="167">
        <f>AY671-'Assumptions (Wind)'!AY42+AY677</f>
        <v>62011.01202</v>
      </c>
      <c r="BA671" s="167">
        <f>AZ671-'Assumptions (Wind)'!AZ42+AZ677</f>
        <v>64197.37913</v>
      </c>
    </row>
    <row r="672" ht="15.75" customHeight="1">
      <c r="A672" s="239" t="s">
        <v>350</v>
      </c>
      <c r="B672" s="202" t="s">
        <v>149</v>
      </c>
      <c r="C672" s="240">
        <v>10.4</v>
      </c>
      <c r="D672" s="151">
        <v>34.4</v>
      </c>
      <c r="E672" s="151">
        <v>100.4</v>
      </c>
      <c r="F672" s="151">
        <v>198.5</v>
      </c>
      <c r="G672" s="151">
        <v>202.1</v>
      </c>
      <c r="H672" s="151">
        <v>202.1</v>
      </c>
      <c r="I672" s="151">
        <v>233.6</v>
      </c>
      <c r="J672" s="151">
        <v>374.1</v>
      </c>
      <c r="K672" s="151">
        <v>705.3</v>
      </c>
      <c r="L672" s="151">
        <v>1092.8</v>
      </c>
      <c r="M672" s="151">
        <v>1265.3</v>
      </c>
      <c r="N672" s="151">
        <v>1912.8</v>
      </c>
      <c r="O672" s="151">
        <v>2474.4</v>
      </c>
      <c r="P672" s="151">
        <v>2482.3</v>
      </c>
      <c r="Q672" s="151">
        <v>2522.3</v>
      </c>
      <c r="R672" s="151">
        <v>2549.4</v>
      </c>
      <c r="S672" s="151">
        <v>2794.6</v>
      </c>
      <c r="T672" s="151">
        <v>2865.1</v>
      </c>
      <c r="U672" s="151">
        <v>2979.1</v>
      </c>
      <c r="V672" s="172">
        <f t="shared" ref="V672:W672" si="31">U672+V677</f>
        <v>2979.1</v>
      </c>
      <c r="W672" s="153">
        <f t="shared" si="31"/>
        <v>2979.1</v>
      </c>
      <c r="X672" s="148">
        <f t="shared" ref="X672:AZ672" si="32">$W672+W$1*($BA$672-$W$672)/($BA$2-$W$2)</f>
        <v>5165.467112</v>
      </c>
      <c r="Y672" s="148">
        <f t="shared" si="32"/>
        <v>7351.834223</v>
      </c>
      <c r="Z672" s="148">
        <f t="shared" si="32"/>
        <v>9538.201335</v>
      </c>
      <c r="AA672" s="148">
        <f t="shared" si="32"/>
        <v>11724.56845</v>
      </c>
      <c r="AB672" s="148">
        <f t="shared" si="32"/>
        <v>13910.93556</v>
      </c>
      <c r="AC672" s="148">
        <f t="shared" si="32"/>
        <v>16097.30267</v>
      </c>
      <c r="AD672" s="148">
        <f t="shared" si="32"/>
        <v>18283.66978</v>
      </c>
      <c r="AE672" s="148">
        <f t="shared" si="32"/>
        <v>20470.03689</v>
      </c>
      <c r="AF672" s="148">
        <f t="shared" si="32"/>
        <v>22656.40401</v>
      </c>
      <c r="AG672" s="148">
        <f t="shared" si="32"/>
        <v>24842.77112</v>
      </c>
      <c r="AH672" s="148">
        <f t="shared" si="32"/>
        <v>27029.13823</v>
      </c>
      <c r="AI672" s="148">
        <f t="shared" si="32"/>
        <v>29215.50534</v>
      </c>
      <c r="AJ672" s="148">
        <f t="shared" si="32"/>
        <v>31401.87245</v>
      </c>
      <c r="AK672" s="148">
        <f t="shared" si="32"/>
        <v>33588.23956</v>
      </c>
      <c r="AL672" s="148">
        <f t="shared" si="32"/>
        <v>35774.60668</v>
      </c>
      <c r="AM672" s="148">
        <f t="shared" si="32"/>
        <v>37960.97379</v>
      </c>
      <c r="AN672" s="148">
        <f t="shared" si="32"/>
        <v>40147.3409</v>
      </c>
      <c r="AO672" s="148">
        <f t="shared" si="32"/>
        <v>42333.70801</v>
      </c>
      <c r="AP672" s="148">
        <f t="shared" si="32"/>
        <v>44520.07512</v>
      </c>
      <c r="AQ672" s="148">
        <f t="shared" si="32"/>
        <v>46706.44223</v>
      </c>
      <c r="AR672" s="148">
        <f t="shared" si="32"/>
        <v>48892.80935</v>
      </c>
      <c r="AS672" s="148">
        <f t="shared" si="32"/>
        <v>51079.17646</v>
      </c>
      <c r="AT672" s="148">
        <f t="shared" si="32"/>
        <v>53265.54357</v>
      </c>
      <c r="AU672" s="148">
        <f t="shared" si="32"/>
        <v>55451.91068</v>
      </c>
      <c r="AV672" s="148">
        <f t="shared" si="32"/>
        <v>57638.27779</v>
      </c>
      <c r="AW672" s="148">
        <f t="shared" si="32"/>
        <v>59824.6449</v>
      </c>
      <c r="AX672" s="148">
        <f t="shared" si="32"/>
        <v>62011.01202</v>
      </c>
      <c r="AY672" s="148">
        <f t="shared" si="32"/>
        <v>64197.37913</v>
      </c>
      <c r="AZ672" s="148">
        <f t="shared" si="32"/>
        <v>66383.74624</v>
      </c>
      <c r="BA672" s="155">
        <f>Inputs!H9</f>
        <v>68570.11335</v>
      </c>
    </row>
    <row r="673" ht="15.75" customHeight="1">
      <c r="A673" s="241" t="s">
        <v>28</v>
      </c>
      <c r="B673" s="159" t="s">
        <v>150</v>
      </c>
      <c r="C673" s="156">
        <v>0.009813</v>
      </c>
      <c r="D673" s="156">
        <v>0.011175</v>
      </c>
      <c r="E673" s="156">
        <v>0.066791</v>
      </c>
      <c r="F673" s="156">
        <v>0.281283</v>
      </c>
      <c r="G673" s="156">
        <v>0.467503</v>
      </c>
      <c r="H673" s="156">
        <v>0.451401</v>
      </c>
      <c r="I673" s="156">
        <v>0.565257</v>
      </c>
      <c r="J673" s="156">
        <v>0.672766</v>
      </c>
      <c r="K673" s="156">
        <v>1.157304</v>
      </c>
      <c r="L673" s="156">
        <v>1.852259</v>
      </c>
      <c r="M673" s="156">
        <v>2.822483</v>
      </c>
      <c r="N673" s="156">
        <v>3.381481</v>
      </c>
      <c r="O673" s="156">
        <v>4.73706</v>
      </c>
      <c r="P673" s="156">
        <v>6.221465</v>
      </c>
      <c r="Q673" s="156">
        <v>6.521049</v>
      </c>
      <c r="R673" s="156">
        <v>6.393172</v>
      </c>
      <c r="S673" s="156">
        <v>6.707013</v>
      </c>
      <c r="T673" s="156">
        <v>7.450227</v>
      </c>
      <c r="U673" s="156">
        <v>7.68471</v>
      </c>
      <c r="V673" s="242">
        <f>U673+(U673-T673)</f>
        <v>7.919193</v>
      </c>
      <c r="W673" s="153">
        <f>V673</f>
        <v>7.919193</v>
      </c>
      <c r="X673" s="154">
        <f t="shared" ref="X673:AZ673" si="33">W673+($BA$673-$W$673)/($BA$2-$W$2)</f>
        <v>14.79485428</v>
      </c>
      <c r="Y673" s="154">
        <f t="shared" si="33"/>
        <v>21.67051555</v>
      </c>
      <c r="Z673" s="154">
        <f t="shared" si="33"/>
        <v>28.54617683</v>
      </c>
      <c r="AA673" s="154">
        <f t="shared" si="33"/>
        <v>35.42183811</v>
      </c>
      <c r="AB673" s="154">
        <f t="shared" si="33"/>
        <v>42.29749939</v>
      </c>
      <c r="AC673" s="154">
        <f t="shared" si="33"/>
        <v>49.17316066</v>
      </c>
      <c r="AD673" s="154">
        <f t="shared" si="33"/>
        <v>56.04882194</v>
      </c>
      <c r="AE673" s="154">
        <f t="shared" si="33"/>
        <v>62.92448322</v>
      </c>
      <c r="AF673" s="154">
        <f t="shared" si="33"/>
        <v>69.8001445</v>
      </c>
      <c r="AG673" s="154">
        <f t="shared" si="33"/>
        <v>76.67580577</v>
      </c>
      <c r="AH673" s="154">
        <f t="shared" si="33"/>
        <v>83.55146705</v>
      </c>
      <c r="AI673" s="154">
        <f t="shared" si="33"/>
        <v>90.42712833</v>
      </c>
      <c r="AJ673" s="154">
        <f t="shared" si="33"/>
        <v>97.3027896</v>
      </c>
      <c r="AK673" s="154">
        <f t="shared" si="33"/>
        <v>104.1784509</v>
      </c>
      <c r="AL673" s="154">
        <f t="shared" si="33"/>
        <v>111.0541122</v>
      </c>
      <c r="AM673" s="154">
        <f t="shared" si="33"/>
        <v>117.9297734</v>
      </c>
      <c r="AN673" s="154">
        <f t="shared" si="33"/>
        <v>124.8054347</v>
      </c>
      <c r="AO673" s="154">
        <f t="shared" si="33"/>
        <v>131.681096</v>
      </c>
      <c r="AP673" s="154">
        <f t="shared" si="33"/>
        <v>138.5567573</v>
      </c>
      <c r="AQ673" s="154">
        <f t="shared" si="33"/>
        <v>145.4324185</v>
      </c>
      <c r="AR673" s="154">
        <f t="shared" si="33"/>
        <v>152.3080798</v>
      </c>
      <c r="AS673" s="154">
        <f t="shared" si="33"/>
        <v>159.1837411</v>
      </c>
      <c r="AT673" s="154">
        <f t="shared" si="33"/>
        <v>166.0594024</v>
      </c>
      <c r="AU673" s="154">
        <f t="shared" si="33"/>
        <v>172.9350637</v>
      </c>
      <c r="AV673" s="154">
        <f t="shared" si="33"/>
        <v>179.8107249</v>
      </c>
      <c r="AW673" s="154">
        <f t="shared" si="33"/>
        <v>186.6863862</v>
      </c>
      <c r="AX673" s="154">
        <f t="shared" si="33"/>
        <v>193.5620475</v>
      </c>
      <c r="AY673" s="154">
        <f t="shared" si="33"/>
        <v>200.4377088</v>
      </c>
      <c r="AZ673" s="154">
        <f t="shared" si="33"/>
        <v>207.31337</v>
      </c>
      <c r="BA673" s="243">
        <f>Inputs!$I$9</f>
        <v>214.1890313</v>
      </c>
    </row>
    <row r="674" ht="15.75" customHeight="1">
      <c r="A674" s="241" t="s">
        <v>414</v>
      </c>
      <c r="B674" s="159" t="s">
        <v>351</v>
      </c>
      <c r="C674" s="212">
        <f>C672*'Assumptions (Wind)'!B23/10^9</f>
        <v>0.0003162137663</v>
      </c>
      <c r="D674" s="212">
        <f>D672*'Assumptions (Wind)'!C23/10^9</f>
        <v>0.001068879609</v>
      </c>
      <c r="E674" s="212">
        <f>E672*'Assumptions (Wind)'!D23/10^9</f>
        <v>0.003168981776</v>
      </c>
      <c r="F674" s="212">
        <f>F672*'Assumptions (Wind)'!E23/10^9</f>
        <v>0.006381722989</v>
      </c>
      <c r="G674" s="212">
        <f>G672*'Assumptions (Wind)'!F23/10^9</f>
        <v>0.006672386737</v>
      </c>
      <c r="H674" s="212">
        <f>H672*'Assumptions (Wind)'!G23/10^9</f>
        <v>0.006880225552</v>
      </c>
      <c r="I674" s="212">
        <f>I672*'Assumptions (Wind)'!H23/10^9</f>
        <v>0.008193263715</v>
      </c>
      <c r="J674" s="212">
        <f>J672*'Assumptions (Wind)'!I23/10^9</f>
        <v>0.01347362129</v>
      </c>
      <c r="K674" s="212">
        <f>K672*'Assumptions (Wind)'!J23/10^9</f>
        <v>0.0258962566</v>
      </c>
      <c r="L674" s="212">
        <f>L672*'Assumptions (Wind)'!K23/10^9</f>
        <v>0.04042983993</v>
      </c>
      <c r="M674" s="212">
        <f>M672*'Assumptions (Wind)'!L23/10^9</f>
        <v>0.04735722159</v>
      </c>
      <c r="N674" s="212">
        <f>N672*'Assumptions (Wind)'!M23/10^9</f>
        <v>0.07308712127</v>
      </c>
      <c r="O674" s="212">
        <f>O672*'Assumptions (Wind)'!N23/10^9</f>
        <v>0.09635880715</v>
      </c>
      <c r="P674" s="212">
        <f>P672*'Assumptions (Wind)'!O23/10^9</f>
        <v>0.09836287875</v>
      </c>
      <c r="Q674" s="212">
        <f>Q672*'Assumptions (Wind)'!P23/10^9</f>
        <v>0.1017973053</v>
      </c>
      <c r="R674" s="212">
        <f>R672*'Assumptions (Wind)'!Q23/10^9</f>
        <v>0.1039624791</v>
      </c>
      <c r="S674" s="212">
        <f>S672*'Assumptions (Wind)'!R23/10^9</f>
        <v>0.1151413564</v>
      </c>
      <c r="T674" s="212">
        <f>T672*'Assumptions (Wind)'!S23/10^9</f>
        <v>0.1202695921</v>
      </c>
      <c r="U674" s="212">
        <f>U672*'Assumptions (Wind)'!T23/10^9</f>
        <v>0.1281013</v>
      </c>
      <c r="V674" s="212">
        <f>V672*'Assumptions (Wind)'!U23/10^9</f>
        <v>0.130600425</v>
      </c>
      <c r="W674" s="212">
        <f>W672*'Assumptions (Wind)'!V23/10^9</f>
        <v>0.1300518332</v>
      </c>
      <c r="X674" s="212">
        <f>X672*'Assumptions (Wind)'!W23/10^9</f>
        <v>0.2298963366</v>
      </c>
      <c r="Y674" s="212">
        <f>Y672*'Assumptions (Wind)'!X23/10^9</f>
        <v>0.33358707</v>
      </c>
      <c r="Z674" s="212">
        <f>Z672*'Assumptions (Wind)'!Y23/10^9</f>
        <v>0.4307304832</v>
      </c>
      <c r="AA674" s="212">
        <f>AA672*'Assumptions (Wind)'!Z23/10^9</f>
        <v>0.539792744</v>
      </c>
      <c r="AB674" s="212">
        <f>AB672*'Assumptions (Wind)'!AA23/10^9</f>
        <v>0.6529464546</v>
      </c>
      <c r="AC674" s="212">
        <f>AC672*'Assumptions (Wind)'!AB23/10^9</f>
        <v>0.7515217032</v>
      </c>
      <c r="AD674" s="212">
        <f>AD672*'Assumptions (Wind)'!AC23/10^9</f>
        <v>0.8702476101</v>
      </c>
      <c r="AE674" s="212">
        <f>AE672*'Assumptions (Wind)'!AD23/10^9</f>
        <v>0.9933199293</v>
      </c>
      <c r="AF674" s="212">
        <f>AF672*'Assumptions (Wind)'!AE23/10^9</f>
        <v>1.092841485</v>
      </c>
      <c r="AG674" s="212">
        <f>AG672*'Assumptions (Wind)'!AF23/10^9</f>
        <v>1.221679493</v>
      </c>
      <c r="AH674" s="212">
        <f>AH672*'Assumptions (Wind)'!AG23/10^9</f>
        <v>1.35512856</v>
      </c>
      <c r="AI674" s="212">
        <f>AI672*'Assumptions (Wind)'!AH23/10^9</f>
        <v>1.455029319</v>
      </c>
      <c r="AJ674" s="212">
        <f>AJ672*'Assumptions (Wind)'!AI23/10^9</f>
        <v>1.594428102</v>
      </c>
      <c r="AK674" s="212">
        <f>AK672*'Assumptions (Wind)'!AJ23/10^9</f>
        <v>1.738712155</v>
      </c>
      <c r="AL674" s="212">
        <f>AL672*'Assumptions (Wind)'!AK23/10^9</f>
        <v>1.838334325</v>
      </c>
      <c r="AM674" s="212">
        <f>AM672*'Assumptions (Wind)'!AL23/10^9</f>
        <v>1.988740081</v>
      </c>
      <c r="AN674" s="212">
        <f>AN672*'Assumptions (Wind)'!AM23/10^9</f>
        <v>2.144314691</v>
      </c>
      <c r="AO674" s="212">
        <f>AO672*'Assumptions (Wind)'!AN23/10^9</f>
        <v>2.305202588</v>
      </c>
      <c r="AP674" s="212">
        <f>AP672*'Assumptions (Wind)'!AO23/10^9</f>
        <v>2.404753175</v>
      </c>
      <c r="AQ674" s="212">
        <f>AQ672*'Assumptions (Wind)'!AP23/10^9</f>
        <v>2.572068074</v>
      </c>
      <c r="AR674" s="212">
        <f>AR672*'Assumptions (Wind)'!AQ23/10^9</f>
        <v>2.744996007</v>
      </c>
      <c r="AS674" s="212">
        <f>AS672*'Assumptions (Wind)'!AR23/10^9</f>
        <v>2.84247863</v>
      </c>
      <c r="AT674" s="212">
        <f>AT672*'Assumptions (Wind)'!AS23/10^9</f>
        <v>3.021974102</v>
      </c>
      <c r="AU674" s="212">
        <f>AU672*'Assumptions (Wind)'!AT23/10^9</f>
        <v>3.207391272</v>
      </c>
      <c r="AV674" s="212">
        <f>AV672*'Assumptions (Wind)'!AU23/10^9</f>
        <v>3.398892877</v>
      </c>
      <c r="AW674" s="212">
        <f>AW672*'Assumptions (Wind)'!AV23/10^9</f>
        <v>3.493884441</v>
      </c>
      <c r="AX674" s="212">
        <f>AX672*'Assumptions (Wind)'!AW23/10^9</f>
        <v>3.692226028</v>
      </c>
      <c r="AY674" s="212">
        <f>AY672*'Assumptions (Wind)'!AX23/10^9</f>
        <v>3.896976725</v>
      </c>
      <c r="AZ674" s="212">
        <f>AZ672*'Assumptions (Wind)'!AY23/10^9</f>
        <v>3.987478433</v>
      </c>
      <c r="BA674" s="212">
        <f>BA672*'Assumptions (Wind)'!AZ23/10^9</f>
        <v>4.199160846</v>
      </c>
    </row>
    <row r="675" ht="15.75" customHeight="1">
      <c r="A675" s="241" t="s">
        <v>36</v>
      </c>
      <c r="B675" s="159" t="s">
        <v>351</v>
      </c>
      <c r="C675" s="212">
        <f>C673*'Assumptions (Wind)'!B36/10^3</f>
        <v>0.0006568488558</v>
      </c>
      <c r="D675" s="212">
        <f>D673*'Assumptions (Wind)'!C36/10^3</f>
        <v>0.0007661881725</v>
      </c>
      <c r="E675" s="212">
        <f>E673*'Assumptions (Wind)'!D36/10^3</f>
        <v>0.004140213792</v>
      </c>
      <c r="F675" s="212">
        <f>F673*'Assumptions (Wind)'!E36/10^3</f>
        <v>0.02119464592</v>
      </c>
      <c r="G675" s="212">
        <f>G673*'Assumptions (Wind)'!F36/10^3</f>
        <v>0.03701113725</v>
      </c>
      <c r="H675" s="212">
        <f>H673*'Assumptions (Wind)'!G36/10^3</f>
        <v>0.04326809491</v>
      </c>
      <c r="I675" s="212">
        <f>I673*'Assumptions (Wind)'!H36/10^3</f>
        <v>0.04874646359</v>
      </c>
      <c r="J675" s="212">
        <f>J673*'Assumptions (Wind)'!I36/10^3</f>
        <v>0.0589690836</v>
      </c>
      <c r="K675" s="212">
        <f>K673*'Assumptions (Wind)'!J36/10^3</f>
        <v>0.1173948346</v>
      </c>
      <c r="L675" s="212">
        <f>L673*'Assumptions (Wind)'!K36/10^3</f>
        <v>0.1311864289</v>
      </c>
      <c r="M675" s="212">
        <f>M673*'Assumptions (Wind)'!L36/10^3</f>
        <v>0.2066873254</v>
      </c>
      <c r="N675" s="212">
        <f>N673*'Assumptions (Wind)'!M36/10^3</f>
        <v>0.2385374471</v>
      </c>
      <c r="O675" s="212">
        <f>O673*'Assumptions (Wind)'!N36/10^3</f>
        <v>0.2889502385</v>
      </c>
      <c r="P675" s="212">
        <f>P673*'Assumptions (Wind)'!O36/10^3</f>
        <v>0.4212821474</v>
      </c>
      <c r="Q675" s="212">
        <f>Q673*'Assumptions (Wind)'!P36/10^3</f>
        <v>0.4738409398</v>
      </c>
      <c r="R675" s="212">
        <f>R673*'Assumptions (Wind)'!Q36/10^3</f>
        <v>0.3827374709</v>
      </c>
      <c r="S675" s="212">
        <f>S673*'Assumptions (Wind)'!R36/10^3</f>
        <v>0.4297183229</v>
      </c>
      <c r="T675" s="212">
        <f>T673*'Assumptions (Wind)'!S36/10^3</f>
        <v>0.4659371966</v>
      </c>
      <c r="U675" s="212">
        <f>U673*'Assumptions (Wind)'!T36/10^3</f>
        <v>0.493358382</v>
      </c>
      <c r="V675" s="212">
        <f>V673*'Assumptions (Wind)'!U36/10^3</f>
        <v>0.5154602724</v>
      </c>
      <c r="W675" s="212">
        <f>W673*'Assumptions (Wind)'!V36/10^3</f>
        <v>0.5376599877</v>
      </c>
      <c r="X675" s="212">
        <f>X673*'Assumptions (Wind)'!W36/10^3</f>
        <v>1.012089794</v>
      </c>
      <c r="Y675" s="212">
        <f>Y673*'Assumptions (Wind)'!X36/10^3</f>
        <v>1.496128927</v>
      </c>
      <c r="Z675" s="212">
        <f>Z673*'Assumptions (Wind)'!Y36/10^3</f>
        <v>2.002969045</v>
      </c>
      <c r="AA675" s="212">
        <f>AA673*'Assumptions (Wind)'!Z36/10^3</f>
        <v>2.532645131</v>
      </c>
      <c r="AB675" s="212">
        <f>AB673*'Assumptions (Wind)'!AA36/10^3</f>
        <v>3.10956792</v>
      </c>
      <c r="AC675" s="212">
        <f>AC673*'Assumptions (Wind)'!AB36/10^3</f>
        <v>3.673413108</v>
      </c>
      <c r="AD675" s="212">
        <f>AD673*'Assumptions (Wind)'!AC36/10^3</f>
        <v>4.269329006</v>
      </c>
      <c r="AE675" s="212">
        <f>AE673*'Assumptions (Wind)'!AD36/10^3</f>
        <v>4.877243973</v>
      </c>
      <c r="AF675" s="212">
        <f>AF673*'Assumptions (Wind)'!AE36/10^3</f>
        <v>5.5098161</v>
      </c>
      <c r="AG675" s="212">
        <f>AG673*'Assumptions (Wind)'!AF36/10^3</f>
        <v>6.164333003</v>
      </c>
      <c r="AH675" s="212">
        <f>AH673*'Assumptions (Wind)'!AG36/10^3</f>
        <v>6.851155128</v>
      </c>
      <c r="AI675" s="212">
        <f>AI673*'Assumptions (Wind)'!AH36/10^3</f>
        <v>7.531508228</v>
      </c>
      <c r="AJ675" s="212">
        <f>AJ673*'Assumptions (Wind)'!AI36/10^3</f>
        <v>8.227162981</v>
      </c>
      <c r="AK675" s="212">
        <f>AK673*'Assumptions (Wind)'!AJ36/10^3</f>
        <v>8.94294492</v>
      </c>
      <c r="AL675" s="212">
        <f>AL673*'Assumptions (Wind)'!AK36/10^3</f>
        <v>9.693080544</v>
      </c>
      <c r="AM675" s="212">
        <f>AM673*'Assumptions (Wind)'!AL36/10^3</f>
        <v>10.50654749</v>
      </c>
      <c r="AN675" s="212">
        <f>AN673*'Assumptions (Wind)'!AM36/10^3</f>
        <v>11.33796345</v>
      </c>
      <c r="AO675" s="212">
        <f>AO673*'Assumptions (Wind)'!AN36/10^3</f>
        <v>12.23118148</v>
      </c>
      <c r="AP675" s="212">
        <f>AP673*'Assumptions (Wind)'!AO36/10^3</f>
        <v>13.15740232</v>
      </c>
      <c r="AQ675" s="212">
        <f>AQ673*'Assumptions (Wind)'!AP36/10^3</f>
        <v>14.09211776</v>
      </c>
      <c r="AR675" s="212">
        <f>AR673*'Assumptions (Wind)'!AQ36/10^3</f>
        <v>15.04695995</v>
      </c>
      <c r="AS675" s="212">
        <f>AS673*'Assumptions (Wind)'!AR36/10^3</f>
        <v>16.0258104</v>
      </c>
      <c r="AT675" s="212">
        <f>AT673*'Assumptions (Wind)'!AS36/10^3</f>
        <v>17.04928729</v>
      </c>
      <c r="AU675" s="212">
        <f>AU673*'Assumptions (Wind)'!AT36/10^3</f>
        <v>18.12327301</v>
      </c>
      <c r="AV675" s="212">
        <f>AV673*'Assumptions (Wind)'!AU36/10^3</f>
        <v>19.23635454</v>
      </c>
      <c r="AW675" s="212">
        <f>AW673*'Assumptions (Wind)'!AV36/10^3</f>
        <v>20.34496662</v>
      </c>
      <c r="AX675" s="212">
        <f>AX673*'Assumptions (Wind)'!AW36/10^3</f>
        <v>21.55789949</v>
      </c>
      <c r="AY675" s="212">
        <f>AY673*'Assumptions (Wind)'!AX36/10^3</f>
        <v>23.12836891</v>
      </c>
      <c r="AZ675" s="212">
        <f>AZ673*'Assumptions (Wind)'!AY36/10^3</f>
        <v>24.55896376</v>
      </c>
      <c r="BA675" s="212">
        <f>BA673*'Assumptions (Wind)'!AZ36/10^3</f>
        <v>25.89104373</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0.01099935061</v>
      </c>
      <c r="K676" s="160">
        <f>K672*'Assumptions (Wind)'!J38*'Assumptions (Wind)'!J39*365/10^9</f>
        <v>0.02107736904</v>
      </c>
      <c r="L676" s="160">
        <f>L672*'Assumptions (Wind)'!K38*'Assumptions (Wind)'!K39*365/10^9</f>
        <v>0.03779413349</v>
      </c>
      <c r="M676" s="160">
        <f>M672*'Assumptions (Wind)'!L38*'Assumptions (Wind)'!L39*365/10^9</f>
        <v>0.03055363433</v>
      </c>
      <c r="N676" s="160">
        <f>N672*'Assumptions (Wind)'!M38*'Assumptions (Wind)'!M39*365/10^9</f>
        <v>0.04775669301</v>
      </c>
      <c r="O676" s="160">
        <f>O672*'Assumptions (Wind)'!N38*'Assumptions (Wind)'!N39*365/10^9</f>
        <v>0.05951160933</v>
      </c>
      <c r="P676" s="160">
        <f>P672*'Assumptions (Wind)'!O38*'Assumptions (Wind)'!O39*365/10^9</f>
        <v>0.05162387626</v>
      </c>
      <c r="Q676" s="160">
        <f>Q672*'Assumptions (Wind)'!P38*'Assumptions (Wind)'!P39*365/10^9</f>
        <v>0.05823167806</v>
      </c>
      <c r="R676" s="160">
        <f>R672*'Assumptions (Wind)'!Q38*'Assumptions (Wind)'!Q39*365/10^9</f>
        <v>0.06315900377</v>
      </c>
      <c r="S676" s="160">
        <f>S672*'Assumptions (Wind)'!R38*'Assumptions (Wind)'!R39*365/10^9</f>
        <v>0.05704090678</v>
      </c>
      <c r="T676" s="160">
        <f>T672*'Assumptions (Wind)'!S38*'Assumptions (Wind)'!S39*365/10^9</f>
        <v>0.06258592579</v>
      </c>
      <c r="U676" s="160">
        <f>U672*'Assumptions (Wind)'!T38*'Assumptions (Wind)'!T39*365/10^9</f>
        <v>0.06352214146</v>
      </c>
      <c r="V676" s="160">
        <f>V672*'Assumptions (Wind)'!U38*'Assumptions (Wind)'!U39*365/10^9</f>
        <v>0.06520821045</v>
      </c>
      <c r="W676" s="160">
        <f>W672*'Assumptions (Wind)'!V38*'Assumptions (Wind)'!V39*365/10^9</f>
        <v>0.0661121872</v>
      </c>
      <c r="X676" s="160">
        <f>X672*'Assumptions (Wind)'!W38*'Assumptions (Wind)'!W39*365/10^9</f>
        <v>0.1155014956</v>
      </c>
      <c r="Y676" s="160">
        <f>Y672*'Assumptions (Wind)'!X38*'Assumptions (Wind)'!X39*365/10^9</f>
        <v>0.1659071623</v>
      </c>
      <c r="Z676" s="160">
        <f>Z672*'Assumptions (Wind)'!Y38*'Assumptions (Wind)'!Y39*365/10^9</f>
        <v>0.2187572346</v>
      </c>
      <c r="AA676" s="160">
        <f>AA672*'Assumptions (Wind)'!Z38*'Assumptions (Wind)'!Z39*365/10^9</f>
        <v>0.2740121166</v>
      </c>
      <c r="AB676" s="160">
        <f>AB672*'Assumptions (Wind)'!AA38*'Assumptions (Wind)'!AA39*365/10^9</f>
        <v>0.3342807336</v>
      </c>
      <c r="AC676" s="160">
        <f>AC672*'Assumptions (Wind)'!AB38*'Assumptions (Wind)'!AB39*365/10^9</f>
        <v>0.3930650329</v>
      </c>
      <c r="AD676" s="160">
        <f>AD672*'Assumptions (Wind)'!AC38*'Assumptions (Wind)'!AC39*365/10^9</f>
        <v>0.4552250554</v>
      </c>
      <c r="AE676" s="160">
        <f>AE672*'Assumptions (Wind)'!AD38*'Assumptions (Wind)'!AD39*365/10^9</f>
        <v>0.5186126454</v>
      </c>
      <c r="AF676" s="160">
        <f>AF672*'Assumptions (Wind)'!AE38*'Assumptions (Wind)'!AE39*365/10^9</f>
        <v>0.5845765848</v>
      </c>
      <c r="AG676" s="160">
        <f>AG672*'Assumptions (Wind)'!AF38*'Assumptions (Wind)'!AF39*365/10^9</f>
        <v>0.6528259877</v>
      </c>
      <c r="AH676" s="160">
        <f>AH672*'Assumptions (Wind)'!AG38*'Assumptions (Wind)'!AG39*365/10^9</f>
        <v>0.7244552664</v>
      </c>
      <c r="AI676" s="160">
        <f>AI672*'Assumptions (Wind)'!AH38*'Assumptions (Wind)'!AH39*365/10^9</f>
        <v>0.7953646258</v>
      </c>
      <c r="AJ676" s="160">
        <f>AJ672*'Assumptions (Wind)'!AI38*'Assumptions (Wind)'!AI39*365/10^9</f>
        <v>0.8678606714</v>
      </c>
      <c r="AK676" s="160">
        <f>AK672*'Assumptions (Wind)'!AJ38*'Assumptions (Wind)'!AJ39*365/10^9</f>
        <v>0.942452685</v>
      </c>
      <c r="AL676" s="160">
        <f>AL672*'Assumptions (Wind)'!AK38*'Assumptions (Wind)'!AK39*365/10^9</f>
        <v>1.020637916</v>
      </c>
      <c r="AM676" s="160">
        <f>AM672*'Assumptions (Wind)'!AL38*'Assumptions (Wind)'!AL39*365/10^9</f>
        <v>1.105461346</v>
      </c>
      <c r="AN676" s="160">
        <f>AN672*'Assumptions (Wind)'!AM38*'Assumptions (Wind)'!AM39*365/10^9</f>
        <v>1.192142015</v>
      </c>
      <c r="AO676" s="160">
        <f>AO672*'Assumptions (Wind)'!AN38*'Assumptions (Wind)'!AN39*365/10^9</f>
        <v>1.285289445</v>
      </c>
      <c r="AP676" s="160">
        <f>AP672*'Assumptions (Wind)'!AO38*'Assumptions (Wind)'!AO39*365/10^9</f>
        <v>1.381872536</v>
      </c>
      <c r="AQ676" s="160">
        <f>AQ672*'Assumptions (Wind)'!AP38*'Assumptions (Wind)'!AP39*365/10^9</f>
        <v>1.479317782</v>
      </c>
      <c r="AR676" s="160">
        <f>AR672*'Assumptions (Wind)'!AQ38*'Assumptions (Wind)'!AQ39*365/10^9</f>
        <v>1.578848531</v>
      </c>
      <c r="AS676" s="160">
        <f>AS672*'Assumptions (Wind)'!AR38*'Assumptions (Wind)'!AR39*365/10^9</f>
        <v>1.680872736</v>
      </c>
      <c r="AT676" s="160">
        <f>AT672*'Assumptions (Wind)'!AS38*'Assumptions (Wind)'!AS39*365/10^9</f>
        <v>1.787552373</v>
      </c>
      <c r="AU676" s="160">
        <f>AU672*'Assumptions (Wind)'!AT38*'Assumptions (Wind)'!AT39*365/10^9</f>
        <v>1.899501947</v>
      </c>
      <c r="AV676" s="160">
        <f>AV672*'Assumptions (Wind)'!AU38*'Assumptions (Wind)'!AU39*365/10^9</f>
        <v>2.015523332</v>
      </c>
      <c r="AW676" s="160">
        <f>AW672*'Assumptions (Wind)'!AV38*'Assumptions (Wind)'!AV39*365/10^9</f>
        <v>2.131052336</v>
      </c>
      <c r="AX676" s="160">
        <f>AX672*'Assumptions (Wind)'!AW38*'Assumptions (Wind)'!AW39*365/10^9</f>
        <v>2.257484139</v>
      </c>
      <c r="AY676" s="160">
        <f>AY672*'Assumptions (Wind)'!AX38*'Assumptions (Wind)'!AX39*365/10^9</f>
        <v>2.421321888</v>
      </c>
      <c r="AZ676" s="160">
        <f>AZ672*'Assumptions (Wind)'!AY38*'Assumptions (Wind)'!AY39*365/10^9</f>
        <v>2.570479457</v>
      </c>
      <c r="BA676" s="160">
        <f>BA672*'Assumptions (Wind)'!AZ38*'Assumptions (Wind)'!AZ39*365/10^9</f>
        <v>2.709298473</v>
      </c>
    </row>
    <row r="677" ht="15.75" customHeight="1">
      <c r="A677" s="241" t="s">
        <v>46</v>
      </c>
      <c r="B677" s="159" t="s">
        <v>149</v>
      </c>
      <c r="C677" s="171">
        <f t="array" ref="C677:V677">transpose('Assumptions (Wind)'!V114:V133)</f>
        <v>0</v>
      </c>
      <c r="D677" s="172">
        <v>24.0</v>
      </c>
      <c r="E677" s="172">
        <v>66.0</v>
      </c>
      <c r="F677" s="172">
        <v>98.1</v>
      </c>
      <c r="G677" s="172">
        <v>3.6</v>
      </c>
      <c r="H677" s="172">
        <v>0.0</v>
      </c>
      <c r="I677" s="172">
        <v>31.5</v>
      </c>
      <c r="J677" s="172">
        <v>140.5</v>
      </c>
      <c r="K677" s="172">
        <v>331.2</v>
      </c>
      <c r="L677" s="172">
        <v>387.5</v>
      </c>
      <c r="M677" s="172">
        <v>172.5</v>
      </c>
      <c r="N677" s="172">
        <v>647.5</v>
      </c>
      <c r="O677" s="172">
        <v>561.6</v>
      </c>
      <c r="P677" s="172">
        <v>7.9</v>
      </c>
      <c r="Q677" s="172">
        <v>40.0</v>
      </c>
      <c r="R677" s="172">
        <v>37.5</v>
      </c>
      <c r="S677" s="172">
        <v>245.2</v>
      </c>
      <c r="T677" s="172">
        <v>70.5</v>
      </c>
      <c r="U677" s="172">
        <v>114.0</v>
      </c>
      <c r="V677" s="172">
        <v>0.0</v>
      </c>
      <c r="W677" s="152">
        <v>0.0</v>
      </c>
      <c r="X677" s="148">
        <f t="shared" ref="X677:BA677" si="34">if(X672&gt;X671,X672-X671,0)</f>
        <v>2186.367112</v>
      </c>
      <c r="Y677" s="148">
        <f t="shared" si="34"/>
        <v>2186.367112</v>
      </c>
      <c r="Z677" s="148">
        <f t="shared" si="34"/>
        <v>2186.367112</v>
      </c>
      <c r="AA677" s="148">
        <f t="shared" si="34"/>
        <v>2186.367112</v>
      </c>
      <c r="AB677" s="148">
        <f t="shared" si="34"/>
        <v>2186.367112</v>
      </c>
      <c r="AC677" s="148">
        <f t="shared" si="34"/>
        <v>2186.367112</v>
      </c>
      <c r="AD677" s="148">
        <f t="shared" si="34"/>
        <v>2186.367112</v>
      </c>
      <c r="AE677" s="148">
        <f t="shared" si="34"/>
        <v>2186.367112</v>
      </c>
      <c r="AF677" s="148">
        <f t="shared" si="34"/>
        <v>2210.367112</v>
      </c>
      <c r="AG677" s="148">
        <f t="shared" si="34"/>
        <v>2252.367112</v>
      </c>
      <c r="AH677" s="148">
        <f t="shared" si="34"/>
        <v>2284.467112</v>
      </c>
      <c r="AI677" s="148">
        <f t="shared" si="34"/>
        <v>2189.967112</v>
      </c>
      <c r="AJ677" s="148">
        <f t="shared" si="34"/>
        <v>2186.367112</v>
      </c>
      <c r="AK677" s="148">
        <f t="shared" si="34"/>
        <v>2217.867112</v>
      </c>
      <c r="AL677" s="148">
        <f t="shared" si="34"/>
        <v>2326.867112</v>
      </c>
      <c r="AM677" s="148">
        <f t="shared" si="34"/>
        <v>2517.567112</v>
      </c>
      <c r="AN677" s="148">
        <f t="shared" si="34"/>
        <v>2573.867112</v>
      </c>
      <c r="AO677" s="148">
        <f t="shared" si="34"/>
        <v>2358.867112</v>
      </c>
      <c r="AP677" s="148">
        <f t="shared" si="34"/>
        <v>2833.867112</v>
      </c>
      <c r="AQ677" s="148">
        <f t="shared" si="34"/>
        <v>2747.967112</v>
      </c>
      <c r="AR677" s="148">
        <f t="shared" si="34"/>
        <v>2194.267112</v>
      </c>
      <c r="AS677" s="148">
        <f t="shared" si="34"/>
        <v>2226.367112</v>
      </c>
      <c r="AT677" s="148">
        <f t="shared" si="34"/>
        <v>2223.867112</v>
      </c>
      <c r="AU677" s="148">
        <f t="shared" si="34"/>
        <v>2431.567112</v>
      </c>
      <c r="AV677" s="148">
        <f t="shared" si="34"/>
        <v>2256.867112</v>
      </c>
      <c r="AW677" s="148">
        <f t="shared" si="34"/>
        <v>2300.367112</v>
      </c>
      <c r="AX677" s="148">
        <f t="shared" si="34"/>
        <v>2186.367112</v>
      </c>
      <c r="AY677" s="148">
        <f t="shared" si="34"/>
        <v>2186.367112</v>
      </c>
      <c r="AZ677" s="148">
        <f t="shared" si="34"/>
        <v>4372.734223</v>
      </c>
      <c r="BA677" s="148">
        <f t="shared" si="34"/>
        <v>4372.734223</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0.07319302186</v>
      </c>
      <c r="D679" s="176">
        <f t="shared" si="35"/>
        <v>0.0846066408</v>
      </c>
      <c r="E679" s="176">
        <f t="shared" si="35"/>
        <v>0.06222202347</v>
      </c>
      <c r="F679" s="176">
        <f t="shared" si="35"/>
        <v>0.002040237325</v>
      </c>
      <c r="G679" s="176">
        <f t="shared" si="35"/>
        <v>0.01689364663</v>
      </c>
      <c r="H679" s="176">
        <f t="shared" si="35"/>
        <v>0.1117313224</v>
      </c>
      <c r="I679" s="176">
        <f t="shared" si="35"/>
        <v>0.3526257194</v>
      </c>
      <c r="J679" s="176">
        <f t="shared" si="35"/>
        <v>0.6070880996</v>
      </c>
      <c r="K679" s="176">
        <f t="shared" si="35"/>
        <v>0.5391371119</v>
      </c>
      <c r="L679" s="176">
        <f t="shared" si="35"/>
        <v>0.8695481998</v>
      </c>
      <c r="M679" s="176">
        <f t="shared" si="35"/>
        <v>1.29604741</v>
      </c>
      <c r="N679" s="176">
        <f t="shared" si="35"/>
        <v>0.5971433131</v>
      </c>
      <c r="O679" s="176">
        <f t="shared" si="35"/>
        <v>0.04622128551</v>
      </c>
      <c r="P679" s="176">
        <f t="shared" si="35"/>
        <v>0.07159696148</v>
      </c>
      <c r="Q679" s="176">
        <f t="shared" si="35"/>
        <v>0.245303537</v>
      </c>
      <c r="R679" s="176">
        <f t="shared" si="35"/>
        <v>0.2519410252</v>
      </c>
      <c r="S679" s="176">
        <f t="shared" si="35"/>
        <v>0.1520330656</v>
      </c>
      <c r="T679" s="176">
        <f t="shared" si="35"/>
        <v>0.09175782471</v>
      </c>
      <c r="U679" s="176">
        <f t="shared" si="35"/>
        <v>0</v>
      </c>
      <c r="V679" s="176">
        <f t="shared" si="35"/>
        <v>1.911385415</v>
      </c>
      <c r="W679" s="176">
        <f t="shared" si="35"/>
        <v>3.815538925</v>
      </c>
      <c r="X679" s="176">
        <f t="shared" si="35"/>
        <v>3.804253058</v>
      </c>
      <c r="Y679" s="176">
        <f t="shared" si="35"/>
        <v>3.791074644</v>
      </c>
      <c r="Z679" s="176">
        <f t="shared" si="35"/>
        <v>3.775934137</v>
      </c>
      <c r="AA679" s="176">
        <f t="shared" si="35"/>
        <v>3.756304893</v>
      </c>
      <c r="AB679" s="176">
        <f t="shared" si="35"/>
        <v>3.734472636</v>
      </c>
      <c r="AC679" s="176">
        <f t="shared" si="35"/>
        <v>3.710358879</v>
      </c>
      <c r="AD679" s="176">
        <f t="shared" si="35"/>
        <v>3.704102113</v>
      </c>
      <c r="AE679" s="176">
        <f t="shared" si="35"/>
        <v>3.72748153</v>
      </c>
      <c r="AF679" s="176">
        <f t="shared" si="35"/>
        <v>3.753881972</v>
      </c>
      <c r="AG679" s="176">
        <f t="shared" si="35"/>
        <v>3.661638481</v>
      </c>
      <c r="AH679" s="176">
        <f t="shared" si="35"/>
        <v>3.614658773</v>
      </c>
      <c r="AI679" s="176">
        <f t="shared" si="35"/>
        <v>3.668265044</v>
      </c>
      <c r="AJ679" s="176">
        <f t="shared" si="35"/>
        <v>3.819662003</v>
      </c>
      <c r="AK679" s="176">
        <f t="shared" si="35"/>
        <v>4.104783914</v>
      </c>
      <c r="AL679" s="176">
        <f t="shared" si="35"/>
        <v>4.352272704</v>
      </c>
      <c r="AM679" s="176">
        <f t="shared" si="35"/>
        <v>4.249983625</v>
      </c>
      <c r="AN679" s="176">
        <f t="shared" si="35"/>
        <v>4.512555927</v>
      </c>
      <c r="AO679" s="176">
        <f t="shared" si="35"/>
        <v>4.887817301</v>
      </c>
      <c r="AP679" s="176">
        <f t="shared" si="35"/>
        <v>4.363971529</v>
      </c>
      <c r="AQ679" s="176">
        <f t="shared" si="35"/>
        <v>3.932216955</v>
      </c>
      <c r="AR679" s="176">
        <f t="shared" si="35"/>
        <v>3.99066193</v>
      </c>
      <c r="AS679" s="176">
        <f t="shared" si="35"/>
        <v>4.204301066</v>
      </c>
      <c r="AT679" s="176">
        <f t="shared" si="35"/>
        <v>4.263507381</v>
      </c>
      <c r="AU679" s="176">
        <f t="shared" si="35"/>
        <v>4.17609418</v>
      </c>
      <c r="AV679" s="176">
        <f t="shared" si="35"/>
        <v>4.138785366</v>
      </c>
      <c r="AW679" s="176">
        <f t="shared" si="35"/>
        <v>4.063496002</v>
      </c>
      <c r="AX679" s="176">
        <f t="shared" si="35"/>
        <v>6.133750989</v>
      </c>
      <c r="AY679" s="176">
        <f t="shared" si="35"/>
        <v>8.228587451</v>
      </c>
      <c r="AZ679" s="176">
        <f t="shared" si="35"/>
        <v>4.138844168</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0.03081811447</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0.04237490739</v>
      </c>
      <c r="D682" s="177">
        <f>IF($E$677&gt;0,'Assumptions (Wind)'!$V$18*Model!$E$677*'Assumptions (Wind)'!C$2/10^9,0)</f>
        <v>0.03402826504</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0.05057837576</v>
      </c>
      <c r="E683" s="177">
        <f>IF($F$677&gt;0,'Assumptions (Wind)'!$V$18*Model!$F$677*'Assumptions (Wind)'!D$2/10^9,0)</f>
        <v>0.06001947397</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0.002202549503</v>
      </c>
      <c r="F684" s="177">
        <f>IF($G$677&gt;0,'Assumptions (Wind)'!$V$18*Model!$G$677*'Assumptions (Wind)'!E$2/10^9,0)</f>
        <v>0.002040237325</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v>
      </c>
      <c r="G685" s="177">
        <f>IF($H$677&gt;0,'Assumptions (Wind)'!$V$18*Model!$H$677*'Assumptions (Wind)'!F$2/10^9,0)</f>
        <v>0</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0.01689364663</v>
      </c>
      <c r="H686" s="177">
        <f>IF($I$677&gt;0,'Assumptions (Wind)'!$V$18*Model!$I$677*'Assumptions (Wind)'!G$2/10^9,0)</f>
        <v>0.02046242242</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0.0912689</v>
      </c>
      <c r="I687" s="177">
        <f>IF($J$677&gt;0,'Assumptions (Wind)'!$V$18*Model!$J$677*'Assumptions (Wind)'!H$2/10^9,0)</f>
        <v>0.1050326767</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0.2475930428</v>
      </c>
      <c r="J688" s="177">
        <f>IF($K$677&gt;0,'Assumptions (Wind)'!$V$18*Model!$K$677*'Assumptions (Wind)'!I$2/10^9,0)</f>
        <v>0.2797656582</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0.3273224413</v>
      </c>
      <c r="K689" s="177">
        <f>IF($L$677&gt;0,'Assumptions (Wind)'!$V$18*Model!$L$677*'Assumptions (Wind)'!J$2/10^9,0)</f>
        <v>0.3730636265</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0.1660734853</v>
      </c>
      <c r="L690" s="177">
        <f>IF($M$677&gt;0,'Assumptions (Wind)'!$V$18*Model!$M$677*'Assumptions (Wind)'!K$2/10^9,0)</f>
        <v>0.1829232493</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0.6866249505</v>
      </c>
      <c r="M691" s="160">
        <f>IF($N$677&gt;0,'Assumptions (Wind)'!$V$18*Model!$N$677*'Assumptions (Wind)'!L$2/10^9,0)</f>
        <v>0.6940622761</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0.601985134</v>
      </c>
      <c r="N692" s="160">
        <f>IF($O$677&gt;0,'Assumptions (Wind)'!$V$18*Model!$O$677*'Assumptions (Wind)'!M$2/10^9,0)</f>
        <v>0.5888598502</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0.008283462992</v>
      </c>
      <c r="O693" s="177">
        <f>IF($P$677&gt;0,'Assumptions (Wind)'!$V$18*Model!$P$677*'Assumptions (Wind)'!N$2/10^9,0)</f>
        <v>0.007623134772</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0.03859815074</v>
      </c>
      <c r="P694" s="177">
        <f>IF($Q$677&gt;0,'Assumptions (Wind)'!$V$18*Model!$Q$677*'Assumptions (Wind)'!O$2/10^9,0)</f>
        <v>0.03695327044</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0.03464369104</v>
      </c>
      <c r="Q695" s="178">
        <f>IF($R$677&gt;0,'Assumptions (Wind)'!$V$18*Model!$R$677*'Assumptions (Wind)'!P$2/10^9,0)</f>
        <v>0.03253937968</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0.2127641573</v>
      </c>
      <c r="R696" s="160">
        <f>IF($S$677&gt;0,'Assumptions (Wind)'!$V$18*Model!$S$677*'Assumptions (Wind)'!Q$2/10^9,0)</f>
        <v>0.1956792505</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0.05626177472</v>
      </c>
      <c r="S697" s="160">
        <f>IF($T$677&gt;0,'Assumptions (Wind)'!$V$18*Model!$T$677*'Assumptions (Wind)'!R$2/10^9,0)</f>
        <v>0.05809393563</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0.09393912996</v>
      </c>
      <c r="T698" s="177">
        <f>IF($U$677&gt;0,'Assumptions (Wind)'!$V$18*Model!$U$677*'Assumptions (Wind)'!S$2/10^9,0)</f>
        <v>0.09175782471</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1.911385415</v>
      </c>
      <c r="W701" s="160">
        <f>IF($X$677&gt;0,'Assumptions (Wind)'!$V$18*Model!$X$677*'Assumptions (Wind)'!V$2/10^9,0)</f>
        <v>1.907769463</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1.907769463</v>
      </c>
      <c r="X702" s="160">
        <f>IF($Y$677&gt;0,'Assumptions (Wind)'!$V$18*Model!$Y$677*'Assumptions (Wind)'!W$2/10^9,0)</f>
        <v>1.902126529</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1.902126529</v>
      </c>
      <c r="Y703" s="160">
        <f>IF($Z$677&gt;0,'Assumptions (Wind)'!$V$18*Model!$Z$677*'Assumptions (Wind)'!X$2/10^9,0)</f>
        <v>1.895537322</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1.895537322</v>
      </c>
      <c r="Z704" s="160">
        <f>IF($AA$677&gt;0,'Assumptions (Wind)'!$V$18*Model!$AA$677*'Assumptions (Wind)'!Y$2/10^9,0)</f>
        <v>1.887967068</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1.887967068</v>
      </c>
      <c r="AA705" s="160">
        <f>IF($AB$677&gt;0,'Assumptions (Wind)'!$V$18*Model!$AB$677*'Assumptions (Wind)'!Z$2/10^9,0)</f>
        <v>1.878152447</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1.878152447</v>
      </c>
      <c r="AB706" s="160">
        <f>IF($AC$677&gt;0,'Assumptions (Wind)'!$V$18*Model!$AC$677*'Assumptions (Wind)'!AA$2/10^9,0)</f>
        <v>1.867236318</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1.867236318</v>
      </c>
      <c r="AC707" s="160">
        <f>IF($AD$677&gt;0,'Assumptions (Wind)'!$V$18*Model!$AD$677*'Assumptions (Wind)'!AB$2/10^9,0)</f>
        <v>1.85517944</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1.85517944</v>
      </c>
      <c r="AD708" s="160">
        <f>IF($AE$677&gt;0,'Assumptions (Wind)'!$V$18*Model!$AE$677*'Assumptions (Wind)'!AC$2/10^9,0)</f>
        <v>1.841941456</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1.862160657</v>
      </c>
      <c r="AE709" s="160">
        <f>IF($AF$677&gt;0,'Assumptions (Wind)'!$V$18*Model!$AF$677*'Assumptions (Wind)'!AD$2/10^9,0)</f>
        <v>1.846200596</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1.881280934</v>
      </c>
      <c r="AF710" s="160">
        <f>IF($AG$677&gt;0,'Assumptions (Wind)'!$V$18*Model!$AG$677*'Assumptions (Wind)'!AE$2/10^9,0)</f>
        <v>1.863660843</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1.890221129</v>
      </c>
      <c r="AG711" s="160">
        <f>IF($AH$677&gt;0,'Assumptions (Wind)'!$V$18*Model!$AH$677*'Assumptions (Wind)'!AF$2/10^9,0)</f>
        <v>1.869486122</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1.792152359</v>
      </c>
      <c r="AH712" s="160">
        <f>IF($AI$677&gt;0,'Assumptions (Wind)'!$V$18*Model!$AI$677*'Assumptions (Wind)'!AG$2/10^9,0)</f>
        <v>1.808816107</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1.805842666</v>
      </c>
      <c r="AI713" s="160">
        <f>IF($AJ$677&gt;0,'Assumptions (Wind)'!$V$18*Model!$AJ$677*'Assumptions (Wind)'!AH$2/10^9,0)</f>
        <v>1.821014424</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1.84725062</v>
      </c>
      <c r="AJ714" s="160">
        <f>IF($AK$677&gt;0,'Assumptions (Wind)'!$V$18*Model!$AK$677*'Assumptions (Wind)'!AI$2/10^9,0)</f>
        <v>1.864025995</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1.955636008</v>
      </c>
      <c r="AK715" s="160">
        <f>IF($AL$677&gt;0,'Assumptions (Wind)'!$V$18*Model!$AL$677*'Assumptions (Wind)'!AJ$2/10^9,0)</f>
        <v>1.971600036</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2.133183878</v>
      </c>
      <c r="AL716" s="160">
        <f>IF($AM$677&gt;0,'Assumptions (Wind)'!$V$18*Model!$AM$677*'Assumptions (Wind)'!AK$2/10^9,0)</f>
        <v>2.152073098</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2.200199606</v>
      </c>
      <c r="AM717" s="160">
        <f>IF($AN$677&gt;0,'Assumptions (Wind)'!$V$18*Model!$AN$677*'Assumptions (Wind)'!AL$2/10^9,0)</f>
        <v>2.217612501</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2.032371124</v>
      </c>
      <c r="AN718" s="160">
        <f>IF($AO$677&gt;0,'Assumptions (Wind)'!$V$18*Model!$AO$677*'Assumptions (Wind)'!AM$2/10^9,0)</f>
        <v>2.049887267</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2.46266866</v>
      </c>
      <c r="AO719" s="160">
        <f>IF($AP$677&gt;0,'Assumptions (Wind)'!$V$18*Model!$AP$677*'Assumptions (Wind)'!AN$2/10^9,0)</f>
        <v>2.481518465</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2.406298835</v>
      </c>
      <c r="AP720" s="160">
        <f>IF($AQ$677&gt;0,'Assumptions (Wind)'!$V$18*Model!$AQ$677*'Assumptions (Wind)'!AO$2/10^9,0)</f>
        <v>2.426443122</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1.937528407</v>
      </c>
      <c r="AQ721" s="160">
        <f>IF($AR$677&gt;0,'Assumptions (Wind)'!$V$18*Model!$AR$677*'Assumptions (Wind)'!AP$2/10^9,0)</f>
        <v>1.951831775</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1.980385181</v>
      </c>
      <c r="AR722" s="160">
        <f>IF($AS$677&gt;0,'Assumptions (Wind)'!$V$18*Model!$AS$677*'Assumptions (Wind)'!AQ$2/10^9,0)</f>
        <v>1.996451879</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1.994210052</v>
      </c>
      <c r="AS723" s="160">
        <f>IF($AT$677&gt;0,'Assumptions (Wind)'!$V$18*Model!$AT$677*'Assumptions (Wind)'!AR$2/10^9,0)</f>
        <v>2.00836408</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2.195936987</v>
      </c>
      <c r="AT724" s="181">
        <f>IF($AU$677&gt;0,'Assumptions (Wind)'!$V$18*Model!$AU$677*'Assumptions (Wind)'!AS$2/10^9,0)</f>
        <v>2.211186898</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2.052320483</v>
      </c>
      <c r="AU725" s="160">
        <f>IF($AV$677&gt;0,'Assumptions (Wind)'!$V$18*Model!$AV$677*'Assumptions (Wind)'!AT$2/10^9,0)</f>
        <v>2.068116131</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2.107978049</v>
      </c>
      <c r="AV726" s="160">
        <f>IF($AW$677&gt;0,'Assumptions (Wind)'!$V$18*Model!$AW$677*'Assumptions (Wind)'!AU$2/10^9,0)</f>
        <v>2.1219723</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2.016813066</v>
      </c>
      <c r="AW727" s="160">
        <f>IF($AX$677&gt;0,'Assumptions (Wind)'!$V$18*Model!$AX$677*'Assumptions (Wind)'!AV$2/10^9,0)</f>
        <v>2.031748001</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2.031748001</v>
      </c>
      <c r="AX728" s="160">
        <f>IF($AY$677&gt;0,'Assumptions (Wind)'!$V$18*Model!$AY$677*'Assumptions (Wind)'!AW$2/10^9,0)</f>
        <v>2.044583663</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4.089167326</v>
      </c>
      <c r="AY729" s="160">
        <f>IF($AZ$677&gt;0,'Assumptions (Wind)'!$V$18*Model!$AZ$677*'Assumptions (Wind)'!AX$2/10^9,0)</f>
        <v>4.114293726</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4.114293726</v>
      </c>
      <c r="AZ730" s="160">
        <f>IF($BA$677&gt;0,'Assumptions (Wind)'!$V$18*Model!$BA$677*'Assumptions (Wind)'!AY$2/10^9,0)</f>
        <v>4.138844168</v>
      </c>
    </row>
    <row r="731" ht="15.75" customHeight="1" collapsed="1">
      <c r="A731" s="239" t="s">
        <v>52</v>
      </c>
      <c r="B731" s="150" t="s">
        <v>351</v>
      </c>
      <c r="C731" s="244">
        <f>C679*'Assumptions (Wind)'!$V$8</f>
        <v>0.04391581311</v>
      </c>
      <c r="D731" s="244">
        <f>D679*'Assumptions (Wind)'!$V$8</f>
        <v>0.05076398448</v>
      </c>
      <c r="E731" s="244">
        <f>E679*'Assumptions (Wind)'!$V$8</f>
        <v>0.03733321408</v>
      </c>
      <c r="F731" s="244">
        <f>F679*'Assumptions (Wind)'!$V$8</f>
        <v>0.001224142395</v>
      </c>
      <c r="G731" s="244">
        <f>G679*'Assumptions (Wind)'!$V$8</f>
        <v>0.01013618798</v>
      </c>
      <c r="H731" s="244">
        <f>H679*'Assumptions (Wind)'!$V$8</f>
        <v>0.06703879345</v>
      </c>
      <c r="I731" s="244">
        <f>I679*'Assumptions (Wind)'!$V$8</f>
        <v>0.2115754316</v>
      </c>
      <c r="J731" s="244">
        <f>J679*'Assumptions (Wind)'!$V$8</f>
        <v>0.3642528597</v>
      </c>
      <c r="K731" s="244">
        <f>K679*'Assumptions (Wind)'!$V$8</f>
        <v>0.3234822671</v>
      </c>
      <c r="L731" s="244">
        <f>L679*'Assumptions (Wind)'!$V$8</f>
        <v>0.5217289199</v>
      </c>
      <c r="M731" s="244">
        <f>M679*'Assumptions (Wind)'!$V$8</f>
        <v>0.777628446</v>
      </c>
      <c r="N731" s="244">
        <f>N679*'Assumptions (Wind)'!$V$8</f>
        <v>0.3582859879</v>
      </c>
      <c r="O731" s="244">
        <f>O679*'Assumptions (Wind)'!$V$8</f>
        <v>0.02773277131</v>
      </c>
      <c r="P731" s="244">
        <f>P679*'Assumptions (Wind)'!$V$8</f>
        <v>0.04295817689</v>
      </c>
      <c r="Q731" s="244">
        <f>Q679*'Assumptions (Wind)'!$V$8</f>
        <v>0.1471821222</v>
      </c>
      <c r="R731" s="244">
        <f>R679*'Assumptions (Wind)'!$V$8</f>
        <v>0.1511646151</v>
      </c>
      <c r="S731" s="244">
        <f>S679*'Assumptions (Wind)'!$V$8</f>
        <v>0.09121983936</v>
      </c>
      <c r="T731" s="244">
        <f>T679*'Assumptions (Wind)'!$V$8</f>
        <v>0.05505469483</v>
      </c>
      <c r="U731" s="244">
        <f>U679*'Assumptions (Wind)'!$V$8</f>
        <v>0</v>
      </c>
      <c r="V731" s="244">
        <f>V679*'Assumptions (Wind)'!$V$8</f>
        <v>1.146831249</v>
      </c>
      <c r="W731" s="244">
        <f>W679*'Assumptions (Wind)'!$V$8</f>
        <v>2.289323355</v>
      </c>
      <c r="X731" s="244">
        <f>X679*'Assumptions (Wind)'!$V$8</f>
        <v>2.282551835</v>
      </c>
      <c r="Y731" s="244">
        <f>Y679*'Assumptions (Wind)'!$V$8</f>
        <v>2.274644786</v>
      </c>
      <c r="Z731" s="244">
        <f>Z679*'Assumptions (Wind)'!$V$8</f>
        <v>2.265560482</v>
      </c>
      <c r="AA731" s="244">
        <f>AA679*'Assumptions (Wind)'!$V$8</f>
        <v>2.253782936</v>
      </c>
      <c r="AB731" s="244">
        <f>AB679*'Assumptions (Wind)'!$V$8</f>
        <v>2.240683582</v>
      </c>
      <c r="AC731" s="244">
        <f>AC679*'Assumptions (Wind)'!$V$8</f>
        <v>2.226215328</v>
      </c>
      <c r="AD731" s="244">
        <f>AD679*'Assumptions (Wind)'!$V$8</f>
        <v>2.222461268</v>
      </c>
      <c r="AE731" s="244">
        <f>AE679*'Assumptions (Wind)'!$V$8</f>
        <v>2.236488918</v>
      </c>
      <c r="AF731" s="244">
        <f>AF679*'Assumptions (Wind)'!$V$8</f>
        <v>2.252329183</v>
      </c>
      <c r="AG731" s="244">
        <f>AG679*'Assumptions (Wind)'!$V$8</f>
        <v>2.196983089</v>
      </c>
      <c r="AH731" s="244">
        <f>AH679*'Assumptions (Wind)'!$V$8</f>
        <v>2.168795264</v>
      </c>
      <c r="AI731" s="244">
        <f>AI679*'Assumptions (Wind)'!$V$8</f>
        <v>2.200959026</v>
      </c>
      <c r="AJ731" s="244">
        <f>AJ679*'Assumptions (Wind)'!$V$8</f>
        <v>2.291797202</v>
      </c>
      <c r="AK731" s="244">
        <f>AK679*'Assumptions (Wind)'!$V$8</f>
        <v>2.462870349</v>
      </c>
      <c r="AL731" s="244">
        <f>AL679*'Assumptions (Wind)'!$V$8</f>
        <v>2.611363622</v>
      </c>
      <c r="AM731" s="244">
        <f>AM679*'Assumptions (Wind)'!$V$8</f>
        <v>2.549990175</v>
      </c>
      <c r="AN731" s="244">
        <f>AN679*'Assumptions (Wind)'!$V$8</f>
        <v>2.707533556</v>
      </c>
      <c r="AO731" s="244">
        <f>AO679*'Assumptions (Wind)'!$V$8</f>
        <v>2.93269038</v>
      </c>
      <c r="AP731" s="244">
        <f>AP679*'Assumptions (Wind)'!$V$8</f>
        <v>2.618382917</v>
      </c>
      <c r="AQ731" s="244">
        <f>AQ679*'Assumptions (Wind)'!$V$8</f>
        <v>2.359330173</v>
      </c>
      <c r="AR731" s="244">
        <f>AR679*'Assumptions (Wind)'!$V$8</f>
        <v>2.394397158</v>
      </c>
      <c r="AS731" s="244">
        <f>AS679*'Assumptions (Wind)'!$V$8</f>
        <v>2.52258064</v>
      </c>
      <c r="AT731" s="244">
        <f>AT679*'Assumptions (Wind)'!$V$8</f>
        <v>2.558104429</v>
      </c>
      <c r="AU731" s="244">
        <f>AU679*'Assumptions (Wind)'!$V$8</f>
        <v>2.505656508</v>
      </c>
      <c r="AV731" s="244">
        <f>AV679*'Assumptions (Wind)'!$V$8</f>
        <v>2.48327122</v>
      </c>
      <c r="AW731" s="244">
        <f>AW679*'Assumptions (Wind)'!$V$8</f>
        <v>2.438097601</v>
      </c>
      <c r="AX731" s="244">
        <f>AX679*'Assumptions (Wind)'!$V$8</f>
        <v>3.680250594</v>
      </c>
      <c r="AY731" s="244">
        <f>AY679*'Assumptions (Wind)'!$V$8</f>
        <v>4.937152471</v>
      </c>
      <c r="AZ731" s="244">
        <f>AZ679*'Assumptions (Wind)'!$V$8</f>
        <v>2.483306501</v>
      </c>
      <c r="BA731" s="244">
        <f>BA679*'Assumptions (Wind)'!$V$8</f>
        <v>0</v>
      </c>
    </row>
    <row r="732" ht="15.75" customHeight="1">
      <c r="A732" s="239" t="s">
        <v>54</v>
      </c>
      <c r="B732" s="150" t="s">
        <v>351</v>
      </c>
      <c r="C732" s="244">
        <f>C679*'Assumptions (Wind)'!$V$9</f>
        <v>0.02927720874</v>
      </c>
      <c r="D732" s="244">
        <f>D679*'Assumptions (Wind)'!$V$9</f>
        <v>0.03384265632</v>
      </c>
      <c r="E732" s="244">
        <f>E679*'Assumptions (Wind)'!$V$9</f>
        <v>0.02488880939</v>
      </c>
      <c r="F732" s="244">
        <f>F679*'Assumptions (Wind)'!$V$9</f>
        <v>0.0008160949302</v>
      </c>
      <c r="G732" s="244">
        <f>G679*'Assumptions (Wind)'!$V$9</f>
        <v>0.00675745865</v>
      </c>
      <c r="H732" s="244">
        <f>H679*'Assumptions (Wind)'!$V$9</f>
        <v>0.04469252897</v>
      </c>
      <c r="I732" s="244">
        <f>I679*'Assumptions (Wind)'!$V$9</f>
        <v>0.1410502878</v>
      </c>
      <c r="J732" s="244">
        <f>J679*'Assumptions (Wind)'!$V$9</f>
        <v>0.2428352398</v>
      </c>
      <c r="K732" s="244">
        <f>K679*'Assumptions (Wind)'!$V$9</f>
        <v>0.2156548447</v>
      </c>
      <c r="L732" s="244">
        <f>L679*'Assumptions (Wind)'!$V$9</f>
        <v>0.3478192799</v>
      </c>
      <c r="M732" s="244">
        <f>M679*'Assumptions (Wind)'!$V$9</f>
        <v>0.518418964</v>
      </c>
      <c r="N732" s="244">
        <f>N679*'Assumptions (Wind)'!$V$9</f>
        <v>0.2388573253</v>
      </c>
      <c r="O732" s="244">
        <f>O679*'Assumptions (Wind)'!$V$9</f>
        <v>0.01848851421</v>
      </c>
      <c r="P732" s="244">
        <f>P679*'Assumptions (Wind)'!$V$9</f>
        <v>0.02863878459</v>
      </c>
      <c r="Q732" s="244">
        <f>Q679*'Assumptions (Wind)'!$V$9</f>
        <v>0.09812141478</v>
      </c>
      <c r="R732" s="244">
        <f>R679*'Assumptions (Wind)'!$V$9</f>
        <v>0.1007764101</v>
      </c>
      <c r="S732" s="244">
        <f>S679*'Assumptions (Wind)'!$V$9</f>
        <v>0.06081322624</v>
      </c>
      <c r="T732" s="244">
        <f>T679*'Assumptions (Wind)'!$V$9</f>
        <v>0.03670312988</v>
      </c>
      <c r="U732" s="244">
        <f>U679*'Assumptions (Wind)'!$V$9</f>
        <v>0</v>
      </c>
      <c r="V732" s="244">
        <f>V679*'Assumptions (Wind)'!$V$9</f>
        <v>0.7645541661</v>
      </c>
      <c r="W732" s="244">
        <f>W679*'Assumptions (Wind)'!$V$9</f>
        <v>1.52621557</v>
      </c>
      <c r="X732" s="244">
        <f>X679*'Assumptions (Wind)'!$V$9</f>
        <v>1.521701223</v>
      </c>
      <c r="Y732" s="244">
        <f>Y679*'Assumptions (Wind)'!$V$9</f>
        <v>1.516429858</v>
      </c>
      <c r="Z732" s="244">
        <f>Z679*'Assumptions (Wind)'!$V$9</f>
        <v>1.510373655</v>
      </c>
      <c r="AA732" s="244">
        <f>AA679*'Assumptions (Wind)'!$V$9</f>
        <v>1.502521957</v>
      </c>
      <c r="AB732" s="244">
        <f>AB679*'Assumptions (Wind)'!$V$9</f>
        <v>1.493789055</v>
      </c>
      <c r="AC732" s="244">
        <f>AC679*'Assumptions (Wind)'!$V$9</f>
        <v>1.484143552</v>
      </c>
      <c r="AD732" s="244">
        <f>AD679*'Assumptions (Wind)'!$V$9</f>
        <v>1.481640845</v>
      </c>
      <c r="AE732" s="244">
        <f>AE679*'Assumptions (Wind)'!$V$9</f>
        <v>1.490992612</v>
      </c>
      <c r="AF732" s="244">
        <f>AF679*'Assumptions (Wind)'!$V$9</f>
        <v>1.501552789</v>
      </c>
      <c r="AG732" s="244">
        <f>AG679*'Assumptions (Wind)'!$V$9</f>
        <v>1.464655392</v>
      </c>
      <c r="AH732" s="244">
        <f>AH679*'Assumptions (Wind)'!$V$9</f>
        <v>1.445863509</v>
      </c>
      <c r="AI732" s="244">
        <f>AI679*'Assumptions (Wind)'!$V$9</f>
        <v>1.467306018</v>
      </c>
      <c r="AJ732" s="244">
        <f>AJ679*'Assumptions (Wind)'!$V$9</f>
        <v>1.527864801</v>
      </c>
      <c r="AK732" s="244">
        <f>AK679*'Assumptions (Wind)'!$V$9</f>
        <v>1.641913566</v>
      </c>
      <c r="AL732" s="244">
        <f>AL679*'Assumptions (Wind)'!$V$9</f>
        <v>1.740909082</v>
      </c>
      <c r="AM732" s="244">
        <f>AM679*'Assumptions (Wind)'!$V$9</f>
        <v>1.69999345</v>
      </c>
      <c r="AN732" s="244">
        <f>AN679*'Assumptions (Wind)'!$V$9</f>
        <v>1.805022371</v>
      </c>
      <c r="AO732" s="244">
        <f>AO679*'Assumptions (Wind)'!$V$9</f>
        <v>1.95512692</v>
      </c>
      <c r="AP732" s="244">
        <f>AP679*'Assumptions (Wind)'!$V$9</f>
        <v>1.745588612</v>
      </c>
      <c r="AQ732" s="244">
        <f>AQ679*'Assumptions (Wind)'!$V$9</f>
        <v>1.572886782</v>
      </c>
      <c r="AR732" s="244">
        <f>AR679*'Assumptions (Wind)'!$V$9</f>
        <v>1.596264772</v>
      </c>
      <c r="AS732" s="244">
        <f>AS679*'Assumptions (Wind)'!$V$9</f>
        <v>1.681720426</v>
      </c>
      <c r="AT732" s="244">
        <f>AT679*'Assumptions (Wind)'!$V$9</f>
        <v>1.705402953</v>
      </c>
      <c r="AU732" s="244">
        <f>AU679*'Assumptions (Wind)'!$V$9</f>
        <v>1.670437672</v>
      </c>
      <c r="AV732" s="244">
        <f>AV679*'Assumptions (Wind)'!$V$9</f>
        <v>1.655514147</v>
      </c>
      <c r="AW732" s="244">
        <f>AW679*'Assumptions (Wind)'!$V$9</f>
        <v>1.625398401</v>
      </c>
      <c r="AX732" s="244">
        <f>AX679*'Assumptions (Wind)'!$V$9</f>
        <v>2.453500396</v>
      </c>
      <c r="AY732" s="244">
        <f>AY679*'Assumptions (Wind)'!$V$9</f>
        <v>3.29143498</v>
      </c>
      <c r="AZ732" s="244">
        <f>AZ679*'Assumptions (Wind)'!$V$9</f>
        <v>1.655537667</v>
      </c>
      <c r="BA732" s="244">
        <f>BA679*'Assumptions (Wind)'!$V$9</f>
        <v>0</v>
      </c>
    </row>
    <row r="733" ht="15.75" customHeight="1">
      <c r="A733" s="239" t="s">
        <v>359</v>
      </c>
      <c r="B733" s="150" t="s">
        <v>351</v>
      </c>
      <c r="C733" s="177">
        <f t="array" ref="C733">SUM(IF(ISERROR(C734:C784),"",C734:C784))</f>
        <v>0</v>
      </c>
      <c r="D733" s="177">
        <f t="array" ref="D733">SUM(IF(ISERROR(D734:D784),"",D734:D784))</f>
        <v>-0.001276415211</v>
      </c>
      <c r="E733" s="177">
        <f t="array" ref="E733">SUM(IF(ISERROR(E734:E784),"",E734:E784))</f>
        <v>-0.004542971584</v>
      </c>
      <c r="F733" s="177">
        <f t="array" ref="F733">SUM(IF(ISERROR(F734:F784),"",F734:F784))</f>
        <v>-0.009487117121</v>
      </c>
      <c r="G733" s="177">
        <f t="array" ref="G733">SUM(IF(ISERROR(G734:G784),"",G734:G784))</f>
        <v>-0.01042181293</v>
      </c>
      <c r="H733" s="177">
        <f t="array" ref="H733">SUM(IF(ISERROR(H734:H784),"",H734:H784))</f>
        <v>-0.01125555797</v>
      </c>
      <c r="I733" s="177">
        <f t="array" ref="I733">SUM(IF(ISERROR(I734:I784),"",I734:I784))</f>
        <v>-0.01370320481</v>
      </c>
      <c r="J733" s="177">
        <f t="array" ref="J733">SUM(IF(ISERROR(J734:J784),"",J734:J784))</f>
        <v>-0.02292981968</v>
      </c>
      <c r="K733" s="177">
        <f t="array" ref="K733">SUM(IF(ISERROR(K734:K784),"",K734:K784))</f>
        <v>-0.04660618615</v>
      </c>
      <c r="L733" s="177">
        <f t="array" ref="L733">SUM(IF(ISERROR(L734:L784),"",L734:L784))</f>
        <v>-0.07934305633</v>
      </c>
      <c r="M733" s="177">
        <f t="array" ref="M733">SUM(IF(ISERROR(M734:M784),"",M734:M784))</f>
        <v>-0.1001451405</v>
      </c>
      <c r="N733" s="177">
        <f t="array" ref="N733">SUM(IF(ISERROR(N734:N784),"",N734:N784))</f>
        <v>-0.162585947</v>
      </c>
      <c r="O733" s="177">
        <f t="array" ref="O733">SUM(IF(ISERROR(O734:O784),"",O734:O784))</f>
        <v>-0.2180830796</v>
      </c>
      <c r="P733" s="177">
        <f t="array" ref="P733">SUM(IF(ISERROR(P734:P784),"",P734:P784))</f>
        <v>-0.226299136</v>
      </c>
      <c r="Q733" s="177">
        <f t="array" ref="Q733">SUM(IF(ISERROR(Q734:Q784),"",Q734:Q784))</f>
        <v>-0.2471528522</v>
      </c>
      <c r="R733" s="177">
        <f t="array" ref="R733">SUM(IF(ISERROR(R734:R784),"",R734:R784))</f>
        <v>-0.2697076482</v>
      </c>
      <c r="S733" s="177">
        <f t="array" ref="S733">SUM(IF(ISERROR(S734:S784),"",S734:S784))</f>
        <v>-0.3048607503</v>
      </c>
      <c r="T733" s="177">
        <f t="array" ref="T733">SUM(IF(ISERROR(T734:T784),"",T734:T784))</f>
        <v>-0.3164331259</v>
      </c>
      <c r="U733" s="177">
        <f t="array" ref="U733">SUM(IF(ISERROR(U734:U784),"",U734:U784))</f>
        <v>-0.3022837169</v>
      </c>
      <c r="V733" s="177">
        <f t="array" ref="V733">SUM(IF(ISERROR(V734:V784),"",V734:V784))</f>
        <v>-0.2638395077</v>
      </c>
      <c r="W733" s="177">
        <f t="array" ref="W733">SUM(IF(ISERROR(W734:W784),"",W734:W784))</f>
        <v>-0.2537401854</v>
      </c>
      <c r="X733" s="177">
        <f t="array" ref="X733">SUM(IF(ISERROR(X734:X784),"",X734:X784))</f>
        <v>-0.308612354</v>
      </c>
      <c r="Y733" s="177">
        <f t="array" ref="Y733">SUM(IF(ISERROR(Y734:Y784),"",Y734:Y784))</f>
        <v>-0.3846158342</v>
      </c>
      <c r="Z733" s="177">
        <f t="array" ref="Z733">SUM(IF(ISERROR(Z734:Z784),"",Z734:Z784))</f>
        <v>-0.571253246</v>
      </c>
      <c r="AA733" s="177">
        <f t="array" ref="AA733">SUM(IF(ISERROR(AA734:AA784),"",AA734:AA784))</f>
        <v>-0.766901896</v>
      </c>
      <c r="AB733" s="177">
        <f t="array" ref="AB733">SUM(IF(ISERROR(AB734:AB784),"",AB734:AB784))</f>
        <v>-0.9782306752</v>
      </c>
      <c r="AC733" s="177">
        <f t="array" ref="AC733">SUM(IF(ISERROR(AC734:AC784),"",AC734:AC784))</f>
        <v>-1.175092425</v>
      </c>
      <c r="AD733" s="177">
        <f t="array" ref="AD733">SUM(IF(ISERROR(AD734:AD784),"",AD734:AD784))</f>
        <v>-1.413048269</v>
      </c>
      <c r="AE733" s="177">
        <f t="array" ref="AE733">SUM(IF(ISERROR(AE734:AE784),"",AE734:AE784))</f>
        <v>-1.662613756</v>
      </c>
      <c r="AF733" s="177">
        <f t="array" ref="AF733">SUM(IF(ISERROR(AF734:AF784),"",AF734:AF784))</f>
        <v>-1.949214625</v>
      </c>
      <c r="AG733" s="177">
        <f t="array" ref="AG733">SUM(IF(ISERROR(AG734:AG784),"",AG734:AG784))</f>
        <v>-2.260258645</v>
      </c>
      <c r="AH733" s="177">
        <f t="array" ref="AH733">SUM(IF(ISERROR(AH734:AH784),"",AH734:AH784))</f>
        <v>-2.255621049</v>
      </c>
      <c r="AI733" s="177">
        <f t="array" ref="AI733">SUM(IF(ISERROR(AI734:AI784),"",AI734:AI784))</f>
        <v>-2.244542429</v>
      </c>
      <c r="AJ733" s="177">
        <f t="array" ref="AJ733">SUM(IF(ISERROR(AJ734:AJ784),"",AJ734:AJ784))</f>
        <v>-2.234743537</v>
      </c>
      <c r="AK733" s="177">
        <f t="array" ref="AK733">SUM(IF(ISERROR(AK734:AK784),"",AK734:AK784))</f>
        <v>-2.228923301</v>
      </c>
      <c r="AL733" s="177">
        <f t="array" ref="AL733">SUM(IF(ISERROR(AL734:AL784),"",AL734:AL784))</f>
        <v>-2.233136503</v>
      </c>
      <c r="AM733" s="177">
        <f t="array" ref="AM733">SUM(IF(ISERROR(AM734:AM784),"",AM734:AM784))</f>
        <v>-2.254368859</v>
      </c>
      <c r="AN733" s="177">
        <f t="array" ref="AN733">SUM(IF(ISERROR(AN734:AN784),"",AN734:AN784))</f>
        <v>-2.284844124</v>
      </c>
      <c r="AO733" s="177">
        <f t="array" ref="AO733">SUM(IF(ISERROR(AO734:AO784),"",AO734:AO784))</f>
        <v>-2.306121357</v>
      </c>
      <c r="AP733" s="177">
        <f t="array" ref="AP733">SUM(IF(ISERROR(AP734:AP784),"",AP734:AP784))</f>
        <v>-2.363794782</v>
      </c>
      <c r="AQ733" s="177">
        <f t="array" ref="AQ733">SUM(IF(ISERROR(AQ734:AQ784),"",AQ734:AQ784))</f>
        <v>-2.418195334</v>
      </c>
      <c r="AR733" s="177">
        <f t="array" ref="AR733">SUM(IF(ISERROR(AR734:AR784),"",AR734:AR784))</f>
        <v>-2.436554938</v>
      </c>
      <c r="AS733" s="177">
        <f t="array" ref="AS733">SUM(IF(ISERROR(AS734:AS784),"",AS734:AS784))</f>
        <v>-2.474200457</v>
      </c>
      <c r="AT733" s="177">
        <f t="array" ref="AT733">SUM(IF(ISERROR(AT734:AT784),"",AT734:AT784))</f>
        <v>-2.513608686</v>
      </c>
      <c r="AU733" s="177">
        <f t="array" ref="AU733">SUM(IF(ISERROR(AU734:AU784),"",AU734:AU784))</f>
        <v>-2.565376492</v>
      </c>
      <c r="AV733" s="177">
        <f t="array" ref="AV733">SUM(IF(ISERROR(AV734:AV784),"",AV734:AV784))</f>
        <v>-2.590101203</v>
      </c>
      <c r="AW733" s="177">
        <f t="array" ref="AW733">SUM(IF(ISERROR(AW734:AW784),"",AW734:AW784))</f>
        <v>-2.589326292</v>
      </c>
      <c r="AX733" s="177">
        <f t="array" ref="AX733">SUM(IF(ISERROR(AX734:AX784),"",AX734:AX784))</f>
        <v>-2.569123888</v>
      </c>
      <c r="AY733" s="177">
        <f t="array" ref="AY733">SUM(IF(ISERROR(AY734:AY784),"",AY734:AY784))</f>
        <v>-2.578459925</v>
      </c>
      <c r="AZ733" s="177">
        <f t="array" ref="AZ733">SUM(IF(ISERROR(AZ734:AZ784),"",AZ734:AZ784))</f>
        <v>-2.682407344</v>
      </c>
      <c r="BA733" s="177">
        <f t="array" ref="BA733">SUM(IF(ISERROR(BA734:BA784),"",BA734:BA784))</f>
        <v>-2.806693227</v>
      </c>
      <c r="BB733" s="177">
        <f t="array" ref="BB733">SUM(IF(ISERROR(BB734:BB784),"",BB734:BB784))</f>
        <v>-2.68345107</v>
      </c>
      <c r="BC733" s="177">
        <f t="array" ref="BC733">SUM(IF(ISERROR(BC734:BC784),"",BC734:BC784))</f>
        <v>-2.542527559</v>
      </c>
      <c r="BD733" s="177">
        <f t="array" ref="BD733">SUM(IF(ISERROR(BD734:BD784),"",BD734:BD784))</f>
        <v>-2.388028818</v>
      </c>
      <c r="BE733" s="177">
        <f t="array" ref="BE733">SUM(IF(ISERROR(BE734:BE784),"",BE734:BE784))</f>
        <v>-2.184996272</v>
      </c>
      <c r="BF733" s="177">
        <f t="array" ref="BF733">SUM(IF(ISERROR(BF734:BF784),"",BF734:BF784))</f>
        <v>-1.991356037</v>
      </c>
      <c r="BG733" s="177">
        <f t="array" ref="BG733">SUM(IF(ISERROR(BG734:BG784),"",BG734:BG784))</f>
        <v>-1.772432117</v>
      </c>
      <c r="BH733" s="177">
        <f t="array" ref="BH733">SUM(IF(ISERROR(BH734:BH784),"",BH734:BH784))</f>
        <v>-1.552213695</v>
      </c>
      <c r="BI733" s="177">
        <f t="array" ref="BI733">SUM(IF(ISERROR(BI734:BI784),"",BI734:BI784))</f>
        <v>-1.311894617</v>
      </c>
      <c r="BJ733" s="177">
        <f t="array" ref="BJ733">SUM(IF(ISERROR(BJ734:BJ784),"",BJ734:BJ784))</f>
        <v>-0.6833116224</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-0.001276415211</v>
      </c>
      <c r="E735" s="177">
        <f>IF(and($D$677&gt;0,Model!X$1&lt;='Assumptions (Wind)'!$V$13),PPMT('Assumptions (Wind)'!$V$10,Model!X$1,'Assumptions (Wind)'!$V$13,'Assumptions (Wind)'!$V$8*Model!$D$677*'Assumptions (Wind)'!$B$2/10^9),0)</f>
        <v>-0.001378528427</v>
      </c>
      <c r="F735" s="177">
        <f>IF(and($D$677&gt;0,Model!Y$1&lt;='Assumptions (Wind)'!$V$13),PPMT('Assumptions (Wind)'!$V$10,Model!Y$1,'Assumptions (Wind)'!$V$13,'Assumptions (Wind)'!$V$8*Model!$D$677*'Assumptions (Wind)'!$B$2/10^9),0)</f>
        <v>-0.001488810702</v>
      </c>
      <c r="G735" s="177">
        <f>IF(and($D$677&gt;0,Model!Z$1&lt;='Assumptions (Wind)'!$V$13),PPMT('Assumptions (Wind)'!$V$10,Model!Z$1,'Assumptions (Wind)'!$V$13,'Assumptions (Wind)'!$V$8*Model!$D$677*'Assumptions (Wind)'!$B$2/10^9),0)</f>
        <v>-0.001607915558</v>
      </c>
      <c r="H735" s="177">
        <f>IF(and($D$677&gt;0,Model!AA$1&lt;='Assumptions (Wind)'!$V$13),PPMT('Assumptions (Wind)'!$V$10,Model!AA$1,'Assumptions (Wind)'!$V$13,'Assumptions (Wind)'!$V$8*Model!$D$677*'Assumptions (Wind)'!$B$2/10^9),0)</f>
        <v>-0.001736548802</v>
      </c>
      <c r="I735" s="177">
        <f>IF(and($D$677&gt;0,Model!AB$1&lt;='Assumptions (Wind)'!$V$13),PPMT('Assumptions (Wind)'!$V$10,Model!AB$1,'Assumptions (Wind)'!$V$13,'Assumptions (Wind)'!$V$8*Model!$D$677*'Assumptions (Wind)'!$B$2/10^9),0)</f>
        <v>-0.001875472706</v>
      </c>
      <c r="J735" s="177">
        <f>IF(and($D$677&gt;0,Model!AC$1&lt;='Assumptions (Wind)'!$V$13),PPMT('Assumptions (Wind)'!$V$10,Model!AC$1,'Assumptions (Wind)'!$V$13,'Assumptions (Wind)'!$V$8*Model!$D$677*'Assumptions (Wind)'!$B$2/10^9),0)</f>
        <v>-0.002025510523</v>
      </c>
      <c r="K735" s="177">
        <f>IF(and($D$677&gt;0,Model!AD$1&lt;='Assumptions (Wind)'!$V$13),PPMT('Assumptions (Wind)'!$V$10,Model!AD$1,'Assumptions (Wind)'!$V$13,'Assumptions (Wind)'!$V$8*Model!$D$677*'Assumptions (Wind)'!$B$2/10^9),0)</f>
        <v>-0.002187551365</v>
      </c>
      <c r="L735" s="177">
        <f>IF(and($D$677&gt;0,Model!AE$1&lt;='Assumptions (Wind)'!$V$13),PPMT('Assumptions (Wind)'!$V$10,Model!AE$1,'Assumptions (Wind)'!$V$13,'Assumptions (Wind)'!$V$8*Model!$D$677*'Assumptions (Wind)'!$B$2/10^9),0)</f>
        <v>-0.002362555474</v>
      </c>
      <c r="M735" s="177">
        <f>IF(and($D$677&gt;0,Model!AF$1&lt;='Assumptions (Wind)'!$V$13),PPMT('Assumptions (Wind)'!$V$10,Model!AF$1,'Assumptions (Wind)'!$V$13,'Assumptions (Wind)'!$V$8*Model!$D$677*'Assumptions (Wind)'!$B$2/10^9),0)</f>
        <v>-0.002551559912</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-0.003164443157</v>
      </c>
      <c r="F736" s="160">
        <f>IF(and($E$677&gt;0,Model!X$1&lt;='Assumptions (Wind)'!$V$13),PPMT('Assumptions (Wind)'!$V$10,Model!X$1,'Assumptions (Wind)'!$V$13,'Assumptions (Wind)'!$V$8*Model!$E$677*AVERAGE('Assumptions (Wind)'!$B$2:$C$2)/10^9),0)</f>
        <v>-0.003417598609</v>
      </c>
      <c r="G736" s="160">
        <f>IF(and($E$677&gt;0,Model!Y$1&lt;='Assumptions (Wind)'!$V$13),PPMT('Assumptions (Wind)'!$V$10,Model!Y$1,'Assumptions (Wind)'!$V$13,'Assumptions (Wind)'!$V$8*Model!$E$677*AVERAGE('Assumptions (Wind)'!$B$2:$C$2)/10^9),0)</f>
        <v>-0.003691006498</v>
      </c>
      <c r="H736" s="160">
        <f>IF(and($E$677&gt;0,Model!Z$1&lt;='Assumptions (Wind)'!$V$13),PPMT('Assumptions (Wind)'!$V$10,Model!Z$1,'Assumptions (Wind)'!$V$13,'Assumptions (Wind)'!$V$8*Model!$E$677*AVERAGE('Assumptions (Wind)'!$B$2:$C$2)/10^9),0)</f>
        <v>-0.003986287018</v>
      </c>
      <c r="I736" s="160">
        <f>IF(and($E$677&gt;0,Model!AA$1&lt;='Assumptions (Wind)'!$V$13),PPMT('Assumptions (Wind)'!$V$10,Model!AA$1,'Assumptions (Wind)'!$V$13,'Assumptions (Wind)'!$V$8*Model!$E$677*AVERAGE('Assumptions (Wind)'!$B$2:$C$2)/10^9),0)</f>
        <v>-0.004305189979</v>
      </c>
      <c r="J736" s="160">
        <f>IF(and($E$677&gt;0,Model!AB$1&lt;='Assumptions (Wind)'!$V$13),PPMT('Assumptions (Wind)'!$V$10,Model!AB$1,'Assumptions (Wind)'!$V$13,'Assumptions (Wind)'!$V$8*Model!$E$677*AVERAGE('Assumptions (Wind)'!$B$2:$C$2)/10^9),0)</f>
        <v>-0.004649605177</v>
      </c>
      <c r="K736" s="160">
        <f>IF(and($E$677&gt;0,Model!AC$1&lt;='Assumptions (Wind)'!$V$13),PPMT('Assumptions (Wind)'!$V$10,Model!AC$1,'Assumptions (Wind)'!$V$13,'Assumptions (Wind)'!$V$8*Model!$E$677*AVERAGE('Assumptions (Wind)'!$B$2:$C$2)/10^9),0)</f>
        <v>-0.005021573592</v>
      </c>
      <c r="L736" s="160">
        <f>IF(and($E$677&gt;0,Model!AD$1&lt;='Assumptions (Wind)'!$V$13),PPMT('Assumptions (Wind)'!$V$10,Model!AD$1,'Assumptions (Wind)'!$V$13,'Assumptions (Wind)'!$V$8*Model!$E$677*AVERAGE('Assumptions (Wind)'!$B$2:$C$2)/10^9),0)</f>
        <v>-0.005423299479</v>
      </c>
      <c r="M736" s="160">
        <f>IF(and($E$677&gt;0,Model!AE$1&lt;='Assumptions (Wind)'!$V$13),PPMT('Assumptions (Wind)'!$V$10,Model!AE$1,'Assumptions (Wind)'!$V$13,'Assumptions (Wind)'!$V$8*Model!$E$677*AVERAGE('Assumptions (Wind)'!$B$2:$C$2)/10^9),0)</f>
        <v>-0.005857163437</v>
      </c>
      <c r="N736" s="160">
        <f>IF(and($E$677&gt;0,Model!AF$1&lt;='Assumptions (Wind)'!$V$13),PPMT('Assumptions (Wind)'!$V$10,Model!AF$1,'Assumptions (Wind)'!$V$13,'Assumptions (Wind)'!$V$8*Model!$E$677*AVERAGE('Assumptions (Wind)'!$B$2:$C$2)/10^9),0)</f>
        <v>-0.006325736512</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-0.004580707811</v>
      </c>
      <c r="G737" s="160">
        <f>IF(and($F$677&gt;0,Model!X$1&lt;='Assumptions (Wind)'!$V$13),PPMT('Assumptions (Wind)'!$V$10,Model!X$1,'Assumptions (Wind)'!$V$13,'Assumptions (Wind)'!$V$8*Model!$F$677*AVERAGE('Assumptions (Wind)'!$C$2:$D$2)/10^9),0)</f>
        <v>-0.004947164435</v>
      </c>
      <c r="H737" s="160">
        <f>IF(and($F$677&gt;0,Model!Y$1&lt;='Assumptions (Wind)'!$V$13),PPMT('Assumptions (Wind)'!$V$10,Model!Y$1,'Assumptions (Wind)'!$V$13,'Assumptions (Wind)'!$V$8*Model!$F$677*AVERAGE('Assumptions (Wind)'!$C$2:$D$2)/10^9),0)</f>
        <v>-0.00534293759</v>
      </c>
      <c r="I737" s="160">
        <f>IF(and($F$677&gt;0,Model!Z$1&lt;='Assumptions (Wind)'!$V$13),PPMT('Assumptions (Wind)'!$V$10,Model!Z$1,'Assumptions (Wind)'!$V$13,'Assumptions (Wind)'!$V$8*Model!$F$677*AVERAGE('Assumptions (Wind)'!$C$2:$D$2)/10^9),0)</f>
        <v>-0.005770372598</v>
      </c>
      <c r="J737" s="160">
        <f>IF(and($F$677&gt;0,Model!AA$1&lt;='Assumptions (Wind)'!$V$13),PPMT('Assumptions (Wind)'!$V$10,Model!AA$1,'Assumptions (Wind)'!$V$13,'Assumptions (Wind)'!$V$8*Model!$F$677*AVERAGE('Assumptions (Wind)'!$C$2:$D$2)/10^9),0)</f>
        <v>-0.006232002405</v>
      </c>
      <c r="K737" s="160">
        <f>IF(and($F$677&gt;0,Model!AB$1&lt;='Assumptions (Wind)'!$V$13),PPMT('Assumptions (Wind)'!$V$10,Model!AB$1,'Assumptions (Wind)'!$V$13,'Assumptions (Wind)'!$V$8*Model!$F$677*AVERAGE('Assumptions (Wind)'!$C$2:$D$2)/10^9),0)</f>
        <v>-0.006730562598</v>
      </c>
      <c r="L737" s="160">
        <f>IF(and($F$677&gt;0,Model!AC$1&lt;='Assumptions (Wind)'!$V$13),PPMT('Assumptions (Wind)'!$V$10,Model!AC$1,'Assumptions (Wind)'!$V$13,'Assumptions (Wind)'!$V$8*Model!$F$677*AVERAGE('Assumptions (Wind)'!$C$2:$D$2)/10^9),0)</f>
        <v>-0.007269007606</v>
      </c>
      <c r="M737" s="160">
        <f>IF(and($F$677&gt;0,Model!AD$1&lt;='Assumptions (Wind)'!$V$13),PPMT('Assumptions (Wind)'!$V$10,Model!AD$1,'Assumptions (Wind)'!$V$13,'Assumptions (Wind)'!$V$8*Model!$F$677*AVERAGE('Assumptions (Wind)'!$C$2:$D$2)/10^9),0)</f>
        <v>-0.007850528214</v>
      </c>
      <c r="N737" s="160">
        <f>IF(and($F$677&gt;0,Model!AE$1&lt;='Assumptions (Wind)'!$V$13),PPMT('Assumptions (Wind)'!$V$10,Model!AE$1,'Assumptions (Wind)'!$V$13,'Assumptions (Wind)'!$V$8*Model!$F$677*AVERAGE('Assumptions (Wind)'!$C$2:$D$2)/10^9),0)</f>
        <v>-0.008478570471</v>
      </c>
      <c r="O737" s="160">
        <f>IF(and($F$677&gt;0,Model!AF$1&lt;='Assumptions (Wind)'!$V$13),PPMT('Assumptions (Wind)'!$V$10,Model!AF$1,'Assumptions (Wind)'!$V$13,'Assumptions (Wind)'!$V$8*Model!$F$677*AVERAGE('Assumptions (Wind)'!$C$2:$D$2)/10^9),0)</f>
        <v>-0.009156856109</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-0.0001757264433</v>
      </c>
      <c r="H738" s="160">
        <f>IF(and($G$677&gt;0,Model!X$1&lt;='Assumptions (Wind)'!$V$13),PPMT('Assumptions (Wind)'!$V$10,Model!X$1,'Assumptions (Wind)'!$V$13,'Assumptions (Wind)'!$V$8*Model!$G$677*AVERAGE('Assumptions (Wind)'!$D$2:$E$2)/10^9),0)</f>
        <v>-0.0001897845587</v>
      </c>
      <c r="I738" s="160">
        <f>IF(and($G$677&gt;0,Model!Y$1&lt;='Assumptions (Wind)'!$V$13),PPMT('Assumptions (Wind)'!$V$10,Model!Y$1,'Assumptions (Wind)'!$V$13,'Assumptions (Wind)'!$V$8*Model!$G$677*AVERAGE('Assumptions (Wind)'!$D$2:$E$2)/10^9),0)</f>
        <v>-0.0002049673234</v>
      </c>
      <c r="J738" s="160">
        <f>IF(and($G$677&gt;0,Model!Z$1&lt;='Assumptions (Wind)'!$V$13),PPMT('Assumptions (Wind)'!$V$10,Model!Z$1,'Assumptions (Wind)'!$V$13,'Assumptions (Wind)'!$V$8*Model!$G$677*AVERAGE('Assumptions (Wind)'!$D$2:$E$2)/10^9),0)</f>
        <v>-0.0002213647093</v>
      </c>
      <c r="K738" s="160">
        <f>IF(and($G$677&gt;0,Model!AA$1&lt;='Assumptions (Wind)'!$V$13),PPMT('Assumptions (Wind)'!$V$10,Model!AA$1,'Assumptions (Wind)'!$V$13,'Assumptions (Wind)'!$V$8*Model!$G$677*AVERAGE('Assumptions (Wind)'!$D$2:$E$2)/10^9),0)</f>
        <v>-0.000239073886</v>
      </c>
      <c r="L738" s="160">
        <f>IF(and($G$677&gt;0,Model!AB$1&lt;='Assumptions (Wind)'!$V$13),PPMT('Assumptions (Wind)'!$V$10,Model!AB$1,'Assumptions (Wind)'!$V$13,'Assumptions (Wind)'!$V$8*Model!$G$677*AVERAGE('Assumptions (Wind)'!$D$2:$E$2)/10^9),0)</f>
        <v>-0.0002581997969</v>
      </c>
      <c r="M738" s="160">
        <f>IF(and($G$677&gt;0,Model!AC$1&lt;='Assumptions (Wind)'!$V$13),PPMT('Assumptions (Wind)'!$V$10,Model!AC$1,'Assumptions (Wind)'!$V$13,'Assumptions (Wind)'!$V$8*Model!$G$677*AVERAGE('Assumptions (Wind)'!$D$2:$E$2)/10^9),0)</f>
        <v>-0.0002788557807</v>
      </c>
      <c r="N738" s="160">
        <f>IF(and($G$677&gt;0,Model!AD$1&lt;='Assumptions (Wind)'!$V$13),PPMT('Assumptions (Wind)'!$V$10,Model!AD$1,'Assumptions (Wind)'!$V$13,'Assumptions (Wind)'!$V$8*Model!$G$677*AVERAGE('Assumptions (Wind)'!$D$2:$E$2)/10^9),0)</f>
        <v>-0.0003011642431</v>
      </c>
      <c r="O738" s="160">
        <f>IF(and($G$677&gt;0,Model!AE$1&lt;='Assumptions (Wind)'!$V$13),PPMT('Assumptions (Wind)'!$V$10,Model!AE$1,'Assumptions (Wind)'!$V$13,'Assumptions (Wind)'!$V$8*Model!$G$677*AVERAGE('Assumptions (Wind)'!$D$2:$E$2)/10^9),0)</f>
        <v>-0.0003252573826</v>
      </c>
      <c r="P738" s="160">
        <f>IF(and($G$677&gt;0,Model!AF$1&lt;='Assumptions (Wind)'!$V$13),PPMT('Assumptions (Wind)'!$V$10,Model!AF$1,'Assumptions (Wind)'!$V$13,'Assumptions (Wind)'!$V$8*Model!$G$677*AVERAGE('Assumptions (Wind)'!$D$2:$E$2)/10^9),0)</f>
        <v>-0.0003512779732</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v>
      </c>
      <c r="I739" s="160">
        <f>IF(and($H$677&gt;0,Model!X$1&lt;='Assumptions (Wind)'!$V$13),PPMT('Assumptions (Wind)'!$V$10,Model!X$1,'Assumptions (Wind)'!$V$13,'Assumptions (Wind)'!$V$8*Model!$H$677*AVERAGE('Assumptions (Wind)'!$E$2:$F$2)/10^9),0)</f>
        <v>0</v>
      </c>
      <c r="J739" s="160">
        <f>IF(and($H$677&gt;0,Model!Y$1&lt;='Assumptions (Wind)'!$V$13),PPMT('Assumptions (Wind)'!$V$10,Model!Y$1,'Assumptions (Wind)'!$V$13,'Assumptions (Wind)'!$V$8*Model!$H$677*AVERAGE('Assumptions (Wind)'!$E$2:$F$2)/10^9),0)</f>
        <v>0</v>
      </c>
      <c r="K739" s="160">
        <f>IF(and($H$677&gt;0,Model!Z$1&lt;='Assumptions (Wind)'!$V$13),PPMT('Assumptions (Wind)'!$V$10,Model!Z$1,'Assumptions (Wind)'!$V$13,'Assumptions (Wind)'!$V$8*Model!$H$677*AVERAGE('Assumptions (Wind)'!$E$2:$F$2)/10^9),0)</f>
        <v>0</v>
      </c>
      <c r="L739" s="160">
        <f>IF(and($H$677&gt;0,Model!AA$1&lt;='Assumptions (Wind)'!$V$13),PPMT('Assumptions (Wind)'!$V$10,Model!AA$1,'Assumptions (Wind)'!$V$13,'Assumptions (Wind)'!$V$8*Model!$H$677*AVERAGE('Assumptions (Wind)'!$E$2:$F$2)/10^9),0)</f>
        <v>0</v>
      </c>
      <c r="M739" s="160">
        <f>IF(and($H$677&gt;0,Model!AB$1&lt;='Assumptions (Wind)'!$V$13),PPMT('Assumptions (Wind)'!$V$10,Model!AB$1,'Assumptions (Wind)'!$V$13,'Assumptions (Wind)'!$V$8*Model!$H$677*AVERAGE('Assumptions (Wind)'!$E$2:$F$2)/10^9),0)</f>
        <v>0</v>
      </c>
      <c r="N739" s="160">
        <f>IF(and($H$677&gt;0,Model!AC$1&lt;='Assumptions (Wind)'!$V$13),PPMT('Assumptions (Wind)'!$V$10,Model!AC$1,'Assumptions (Wind)'!$V$13,'Assumptions (Wind)'!$V$8*Model!$H$677*AVERAGE('Assumptions (Wind)'!$E$2:$F$2)/10^9),0)</f>
        <v>0</v>
      </c>
      <c r="O739" s="160">
        <f>IF(and($H$677&gt;0,Model!AD$1&lt;='Assumptions (Wind)'!$V$13),PPMT('Assumptions (Wind)'!$V$10,Model!AD$1,'Assumptions (Wind)'!$V$13,'Assumptions (Wind)'!$V$8*Model!$H$677*AVERAGE('Assumptions (Wind)'!$E$2:$F$2)/10^9),0)</f>
        <v>0</v>
      </c>
      <c r="P739" s="160">
        <f>IF(and($H$677&gt;0,Model!AE$1&lt;='Assumptions (Wind)'!$V$13),PPMT('Assumptions (Wind)'!$V$10,Model!AE$1,'Assumptions (Wind)'!$V$13,'Assumptions (Wind)'!$V$8*Model!$H$677*AVERAGE('Assumptions (Wind)'!$E$2:$F$2)/10^9),0)</f>
        <v>0</v>
      </c>
      <c r="Q739" s="160">
        <f>IF(and($H$677&gt;0,Model!AF$1&lt;='Assumptions (Wind)'!$V$13),PPMT('Assumptions (Wind)'!$V$10,Model!AF$1,'Assumptions (Wind)'!$V$13,'Assumptions (Wind)'!$V$8*Model!$H$677*AVERAGE('Assumptions (Wind)'!$E$2:$F$2)/10^9),0)</f>
        <v>0</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-0.001547202208</v>
      </c>
      <c r="J740" s="160">
        <f>IF(and($I$677&gt;0,Model!X$1&lt;='Assumptions (Wind)'!$V$13),PPMT('Assumptions (Wind)'!$V$10,Model!X$1,'Assumptions (Wind)'!$V$13,'Assumptions (Wind)'!$V$8*Model!$I$677*AVERAGE('Assumptions (Wind)'!$F$2:$G$2)/10^9),0)</f>
        <v>-0.001670978384</v>
      </c>
      <c r="K740" s="160">
        <f>IF(and($I$677&gt;0,Model!Y$1&lt;='Assumptions (Wind)'!$V$13),PPMT('Assumptions (Wind)'!$V$10,Model!Y$1,'Assumptions (Wind)'!$V$13,'Assumptions (Wind)'!$V$8*Model!$I$677*AVERAGE('Assumptions (Wind)'!$F$2:$G$2)/10^9),0)</f>
        <v>-0.001804656655</v>
      </c>
      <c r="L740" s="160">
        <f>IF(and($I$677&gt;0,Model!Z$1&lt;='Assumptions (Wind)'!$V$13),PPMT('Assumptions (Wind)'!$V$10,Model!Z$1,'Assumptions (Wind)'!$V$13,'Assumptions (Wind)'!$V$8*Model!$I$677*AVERAGE('Assumptions (Wind)'!$F$2:$G$2)/10^9),0)</f>
        <v>-0.001949029187</v>
      </c>
      <c r="M740" s="160">
        <f>IF(and($I$677&gt;0,Model!AA$1&lt;='Assumptions (Wind)'!$V$13),PPMT('Assumptions (Wind)'!$V$10,Model!AA$1,'Assumptions (Wind)'!$V$13,'Assumptions (Wind)'!$V$8*Model!$I$677*AVERAGE('Assumptions (Wind)'!$F$2:$G$2)/10^9),0)</f>
        <v>-0.002104951522</v>
      </c>
      <c r="N740" s="160">
        <f>IF(and($I$677&gt;0,Model!AB$1&lt;='Assumptions (Wind)'!$V$13),PPMT('Assumptions (Wind)'!$V$10,Model!AB$1,'Assumptions (Wind)'!$V$13,'Assumptions (Wind)'!$V$8*Model!$I$677*AVERAGE('Assumptions (Wind)'!$F$2:$G$2)/10^9),0)</f>
        <v>-0.002273347644</v>
      </c>
      <c r="O740" s="160">
        <f>IF(and($I$677&gt;0,Model!AC$1&lt;='Assumptions (Wind)'!$V$13),PPMT('Assumptions (Wind)'!$V$10,Model!AC$1,'Assumptions (Wind)'!$V$13,'Assumptions (Wind)'!$V$8*Model!$I$677*AVERAGE('Assumptions (Wind)'!$F$2:$G$2)/10^9),0)</f>
        <v>-0.002455215456</v>
      </c>
      <c r="P740" s="160">
        <f>IF(and($I$677&gt;0,Model!AD$1&lt;='Assumptions (Wind)'!$V$13),PPMT('Assumptions (Wind)'!$V$10,Model!AD$1,'Assumptions (Wind)'!$V$13,'Assumptions (Wind)'!$V$8*Model!$I$677*AVERAGE('Assumptions (Wind)'!$F$2:$G$2)/10^9),0)</f>
        <v>-0.002651632692</v>
      </c>
      <c r="Q740" s="160">
        <f>IF(and($I$677&gt;0,Model!AE$1&lt;='Assumptions (Wind)'!$V$13),PPMT('Assumptions (Wind)'!$V$10,Model!AE$1,'Assumptions (Wind)'!$V$13,'Assumptions (Wind)'!$V$8*Model!$I$677*AVERAGE('Assumptions (Wind)'!$F$2:$G$2)/10^9),0)</f>
        <v>-0.002863763307</v>
      </c>
      <c r="R740" s="160">
        <f>IF(and($I$677&gt;0,Model!AF$1&lt;='Assumptions (Wind)'!$V$13),PPMT('Assumptions (Wind)'!$V$10,Model!AF$1,'Assumptions (Wind)'!$V$13,'Assumptions (Wind)'!$V$8*Model!$I$677*AVERAGE('Assumptions (Wind)'!$F$2:$G$2)/10^9),0)</f>
        <v>-0.003092864372</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-0.00813035848</v>
      </c>
      <c r="K741" s="160">
        <f>IF(and($J$677&gt;0,Model!X$1&lt;='Assumptions (Wind)'!$V$13),PPMT('Assumptions (Wind)'!$V$10,Model!X$1,'Assumptions (Wind)'!$V$13,'Assumptions (Wind)'!$V$8*Model!$J$677*AVERAGE('Assumptions (Wind)'!$G$2:$H$2)/10^9),0)</f>
        <v>-0.008780787158</v>
      </c>
      <c r="L741" s="160">
        <f>IF(and($J$677&gt;0,Model!Y$1&lt;='Assumptions (Wind)'!$V$13),PPMT('Assumptions (Wind)'!$V$10,Model!Y$1,'Assumptions (Wind)'!$V$13,'Assumptions (Wind)'!$V$8*Model!$J$677*AVERAGE('Assumptions (Wind)'!$G$2:$H$2)/10^9),0)</f>
        <v>-0.009483250131</v>
      </c>
      <c r="M741" s="160">
        <f>IF(and($J$677&gt;0,Model!Z$1&lt;='Assumptions (Wind)'!$V$13),PPMT('Assumptions (Wind)'!$V$10,Model!Z$1,'Assumptions (Wind)'!$V$13,'Assumptions (Wind)'!$V$8*Model!$J$677*AVERAGE('Assumptions (Wind)'!$G$2:$H$2)/10^9),0)</f>
        <v>-0.01024191014</v>
      </c>
      <c r="N741" s="160">
        <f>IF(and($J$677&gt;0,Model!AA$1&lt;='Assumptions (Wind)'!$V$13),PPMT('Assumptions (Wind)'!$V$10,Model!AA$1,'Assumptions (Wind)'!$V$13,'Assumptions (Wind)'!$V$8*Model!$J$677*AVERAGE('Assumptions (Wind)'!$G$2:$H$2)/10^9),0)</f>
        <v>-0.01106126295</v>
      </c>
      <c r="O741" s="160">
        <f>IF(and($J$677&gt;0,Model!AB$1&lt;='Assumptions (Wind)'!$V$13),PPMT('Assumptions (Wind)'!$V$10,Model!AB$1,'Assumptions (Wind)'!$V$13,'Assumptions (Wind)'!$V$8*Model!$J$677*AVERAGE('Assumptions (Wind)'!$G$2:$H$2)/10^9),0)</f>
        <v>-0.01194616399</v>
      </c>
      <c r="P741" s="160">
        <f>IF(and($J$677&gt;0,Model!AC$1&lt;='Assumptions (Wind)'!$V$13),PPMT('Assumptions (Wind)'!$V$10,Model!AC$1,'Assumptions (Wind)'!$V$13,'Assumptions (Wind)'!$V$8*Model!$J$677*AVERAGE('Assumptions (Wind)'!$G$2:$H$2)/10^9),0)</f>
        <v>-0.01290185711</v>
      </c>
      <c r="Q741" s="160">
        <f>IF(and($J$677&gt;0,Model!AD$1&lt;='Assumptions (Wind)'!$V$13),PPMT('Assumptions (Wind)'!$V$10,Model!AD$1,'Assumptions (Wind)'!$V$13,'Assumptions (Wind)'!$V$8*Model!$J$677*AVERAGE('Assumptions (Wind)'!$G$2:$H$2)/10^9),0)</f>
        <v>-0.01393400568</v>
      </c>
      <c r="R741" s="160">
        <f>IF(and($J$677&gt;0,Model!AE$1&lt;='Assumptions (Wind)'!$V$13),PPMT('Assumptions (Wind)'!$V$10,Model!AE$1,'Assumptions (Wind)'!$V$13,'Assumptions (Wind)'!$V$8*Model!$J$677*AVERAGE('Assumptions (Wind)'!$G$2:$H$2)/10^9),0)</f>
        <v>-0.01504872613</v>
      </c>
      <c r="S741" s="160">
        <f>IF(and($J$677&gt;0,Model!AF$1&lt;='Assumptions (Wind)'!$V$13),PPMT('Assumptions (Wind)'!$V$10,Model!AF$1,'Assumptions (Wind)'!$V$13,'Assumptions (Wind)'!$V$8*Model!$J$677*AVERAGE('Assumptions (Wind)'!$G$2:$H$2)/10^9),0)</f>
        <v>-0.01625262422</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-0.02184198089</v>
      </c>
      <c r="L742" s="160">
        <f>IF(and($K$677&gt;0,Model!X$1&lt;='Assumptions (Wind)'!$V$13),PPMT('Assumptions (Wind)'!$V$10,Model!X$1,'Assumptions (Wind)'!$V$13,'Assumptions (Wind)'!$V$8*Model!$K$677*AVERAGE('Assumptions (Wind)'!$H$2:$I$2)/10^9),0)</f>
        <v>-0.02358933937</v>
      </c>
      <c r="M742" s="160">
        <f>IF(and($K$677&gt;0,Model!Y$1&lt;='Assumptions (Wind)'!$V$13),PPMT('Assumptions (Wind)'!$V$10,Model!Y$1,'Assumptions (Wind)'!$V$13,'Assumptions (Wind)'!$V$8*Model!$K$677*AVERAGE('Assumptions (Wind)'!$H$2:$I$2)/10^9),0)</f>
        <v>-0.02547648651</v>
      </c>
      <c r="N742" s="160">
        <f>IF(and($K$677&gt;0,Model!Z$1&lt;='Assumptions (Wind)'!$V$13),PPMT('Assumptions (Wind)'!$V$10,Model!Z$1,'Assumptions (Wind)'!$V$13,'Assumptions (Wind)'!$V$8*Model!$K$677*AVERAGE('Assumptions (Wind)'!$H$2:$I$2)/10^9),0)</f>
        <v>-0.02751460544</v>
      </c>
      <c r="O742" s="160">
        <f>IF(and($K$677&gt;0,Model!AA$1&lt;='Assumptions (Wind)'!$V$13),PPMT('Assumptions (Wind)'!$V$10,Model!AA$1,'Assumptions (Wind)'!$V$13,'Assumptions (Wind)'!$V$8*Model!$K$677*AVERAGE('Assumptions (Wind)'!$H$2:$I$2)/10^9),0)</f>
        <v>-0.02971577387</v>
      </c>
      <c r="P742" s="160">
        <f>IF(and($K$677&gt;0,Model!AB$1&lt;='Assumptions (Wind)'!$V$13),PPMT('Assumptions (Wind)'!$V$10,Model!AB$1,'Assumptions (Wind)'!$V$13,'Assumptions (Wind)'!$V$8*Model!$K$677*AVERAGE('Assumptions (Wind)'!$H$2:$I$2)/10^9),0)</f>
        <v>-0.03209303578</v>
      </c>
      <c r="Q742" s="160">
        <f>IF(and($K$677&gt;0,Model!AC$1&lt;='Assumptions (Wind)'!$V$13),PPMT('Assumptions (Wind)'!$V$10,Model!AC$1,'Assumptions (Wind)'!$V$13,'Assumptions (Wind)'!$V$8*Model!$K$677*AVERAGE('Assumptions (Wind)'!$H$2:$I$2)/10^9),0)</f>
        <v>-0.03466047864</v>
      </c>
      <c r="R742" s="160">
        <f>IF(and($K$677&gt;0,Model!AD$1&lt;='Assumptions (Wind)'!$V$13),PPMT('Assumptions (Wind)'!$V$10,Model!AD$1,'Assumptions (Wind)'!$V$13,'Assumptions (Wind)'!$V$8*Model!$K$677*AVERAGE('Assumptions (Wind)'!$H$2:$I$2)/10^9),0)</f>
        <v>-0.03743331693</v>
      </c>
      <c r="S742" s="160">
        <f>IF(and($K$677&gt;0,Model!AE$1&lt;='Assumptions (Wind)'!$V$13),PPMT('Assumptions (Wind)'!$V$10,Model!AE$1,'Assumptions (Wind)'!$V$13,'Assumptions (Wind)'!$V$8*Model!$K$677*AVERAGE('Assumptions (Wind)'!$H$2:$I$2)/10^9),0)</f>
        <v>-0.04042798229</v>
      </c>
      <c r="T742" s="160">
        <f>IF(and($K$677&gt;0,Model!AF$1&lt;='Assumptions (Wind)'!$V$13),PPMT('Assumptions (Wind)'!$V$10,Model!AF$1,'Assumptions (Wind)'!$V$13,'Assumptions (Wind)'!$V$8*Model!$K$677*AVERAGE('Assumptions (Wind)'!$H$2:$I$2)/10^9),0)</f>
        <v>-0.04366222087</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-0.02900837529</v>
      </c>
      <c r="M743" s="160">
        <f>IF(and($L$677&gt;0,Model!X$1&lt;='Assumptions (Wind)'!$V$13),PPMT('Assumptions (Wind)'!$V$10,Model!X$1,'Assumptions (Wind)'!$V$13,'Assumptions (Wind)'!$V$8*Model!$L$677*AVERAGE('Assumptions (Wind)'!$I$2:$J$2)/10^9),0)</f>
        <v>-0.03132904532</v>
      </c>
      <c r="N743" s="160">
        <f>IF(and($L$677&gt;0,Model!Y$1&lt;='Assumptions (Wind)'!$V$13),PPMT('Assumptions (Wind)'!$V$10,Model!Y$1,'Assumptions (Wind)'!$V$13,'Assumptions (Wind)'!$V$8*Model!$L$677*AVERAGE('Assumptions (Wind)'!$I$2:$J$2)/10^9),0)</f>
        <v>-0.03383536894</v>
      </c>
      <c r="O743" s="160">
        <f>IF(and($L$677&gt;0,Model!Z$1&lt;='Assumptions (Wind)'!$V$13),PPMT('Assumptions (Wind)'!$V$10,Model!Z$1,'Assumptions (Wind)'!$V$13,'Assumptions (Wind)'!$V$8*Model!$L$677*AVERAGE('Assumptions (Wind)'!$I$2:$J$2)/10^9),0)</f>
        <v>-0.03654219846</v>
      </c>
      <c r="P743" s="160">
        <f>IF(and($L$677&gt;0,Model!AA$1&lt;='Assumptions (Wind)'!$V$13),PPMT('Assumptions (Wind)'!$V$10,Model!AA$1,'Assumptions (Wind)'!$V$13,'Assumptions (Wind)'!$V$8*Model!$L$677*AVERAGE('Assumptions (Wind)'!$I$2:$J$2)/10^9),0)</f>
        <v>-0.03946557433</v>
      </c>
      <c r="Q743" s="160">
        <f>IF(and($L$677&gt;0,Model!AB$1&lt;='Assumptions (Wind)'!$V$13),PPMT('Assumptions (Wind)'!$V$10,Model!AB$1,'Assumptions (Wind)'!$V$13,'Assumptions (Wind)'!$V$8*Model!$L$677*AVERAGE('Assumptions (Wind)'!$I$2:$J$2)/10^9),0)</f>
        <v>-0.04262282028</v>
      </c>
      <c r="R743" s="160">
        <f>IF(and($L$677&gt;0,Model!AC$1&lt;='Assumptions (Wind)'!$V$13),PPMT('Assumptions (Wind)'!$V$10,Model!AC$1,'Assumptions (Wind)'!$V$13,'Assumptions (Wind)'!$V$8*Model!$L$677*AVERAGE('Assumptions (Wind)'!$I$2:$J$2)/10^9),0)</f>
        <v>-0.0460326459</v>
      </c>
      <c r="S743" s="160">
        <f>IF(and($L$677&gt;0,Model!AD$1&lt;='Assumptions (Wind)'!$V$13),PPMT('Assumptions (Wind)'!$V$10,Model!AD$1,'Assumptions (Wind)'!$V$13,'Assumptions (Wind)'!$V$8*Model!$L$677*AVERAGE('Assumptions (Wind)'!$I$2:$J$2)/10^9),0)</f>
        <v>-0.04971525757</v>
      </c>
      <c r="T743" s="160">
        <f>IF(and($L$677&gt;0,Model!AE$1&lt;='Assumptions (Wind)'!$V$13),PPMT('Assumptions (Wind)'!$V$10,Model!AE$1,'Assumptions (Wind)'!$V$13,'Assumptions (Wind)'!$V$8*Model!$L$677*AVERAGE('Assumptions (Wind)'!$I$2:$J$2)/10^9),0)</f>
        <v>-0.05369247818</v>
      </c>
      <c r="U743" s="160">
        <f>IF(and($L$677&gt;0,Model!AF$1&lt;='Assumptions (Wind)'!$V$13),PPMT('Assumptions (Wind)'!$V$10,Model!AF$1,'Assumptions (Wind)'!$V$13,'Assumptions (Wind)'!$V$8*Model!$L$677*AVERAGE('Assumptions (Wind)'!$I$2:$J$2)/10^9),0)</f>
        <v>-0.05798787643</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-0.01445463969</v>
      </c>
      <c r="N744" s="160">
        <f>IF(and($M$677&gt;0,Model!X$1&lt;='Assumptions (Wind)'!$V$13),PPMT('Assumptions (Wind)'!$V$10,Model!X$1,'Assumptions (Wind)'!$V$13,'Assumptions (Wind)'!$V$8*Model!$M$677*AVERAGE('Assumptions (Wind)'!$J$2:$K$2)/10^9),0)</f>
        <v>-0.01561101087</v>
      </c>
      <c r="O744" s="160">
        <f>IF(and($M$677&gt;0,Model!Y$1&lt;='Assumptions (Wind)'!$V$13),PPMT('Assumptions (Wind)'!$V$10,Model!Y$1,'Assumptions (Wind)'!$V$13,'Assumptions (Wind)'!$V$8*Model!$M$677*AVERAGE('Assumptions (Wind)'!$J$2:$K$2)/10^9),0)</f>
        <v>-0.01685989174</v>
      </c>
      <c r="P744" s="160">
        <f>IF(and($M$677&gt;0,Model!Z$1&lt;='Assumptions (Wind)'!$V$13),PPMT('Assumptions (Wind)'!$V$10,Model!Z$1,'Assumptions (Wind)'!$V$13,'Assumptions (Wind)'!$V$8*Model!$M$677*AVERAGE('Assumptions (Wind)'!$J$2:$K$2)/10^9),0)</f>
        <v>-0.01820868308</v>
      </c>
      <c r="Q744" s="160">
        <f>IF(and($M$677&gt;0,Model!AA$1&lt;='Assumptions (Wind)'!$V$13),PPMT('Assumptions (Wind)'!$V$10,Model!AA$1,'Assumptions (Wind)'!$V$13,'Assumptions (Wind)'!$V$8*Model!$M$677*AVERAGE('Assumptions (Wind)'!$J$2:$K$2)/10^9),0)</f>
        <v>-0.01966537772</v>
      </c>
      <c r="R744" s="160">
        <f>IF(and($M$677&gt;0,Model!AB$1&lt;='Assumptions (Wind)'!$V$13),PPMT('Assumptions (Wind)'!$V$10,Model!AB$1,'Assumptions (Wind)'!$V$13,'Assumptions (Wind)'!$V$8*Model!$M$677*AVERAGE('Assumptions (Wind)'!$J$2:$K$2)/10^9),0)</f>
        <v>-0.02123860794</v>
      </c>
      <c r="S744" s="160">
        <f>IF(and($M$677&gt;0,Model!AC$1&lt;='Assumptions (Wind)'!$V$13),PPMT('Assumptions (Wind)'!$V$10,Model!AC$1,'Assumptions (Wind)'!$V$13,'Assumptions (Wind)'!$V$8*Model!$M$677*AVERAGE('Assumptions (Wind)'!$J$2:$K$2)/10^9),0)</f>
        <v>-0.02293769657</v>
      </c>
      <c r="T744" s="160">
        <f>IF(and($M$677&gt;0,Model!AD$1&lt;='Assumptions (Wind)'!$V$13),PPMT('Assumptions (Wind)'!$V$10,Model!AD$1,'Assumptions (Wind)'!$V$13,'Assumptions (Wind)'!$V$8*Model!$M$677*AVERAGE('Assumptions (Wind)'!$J$2:$K$2)/10^9),0)</f>
        <v>-0.0247727123</v>
      </c>
      <c r="U744" s="160">
        <f>IF(and($M$677&gt;0,Model!AE$1&lt;='Assumptions (Wind)'!$V$13),PPMT('Assumptions (Wind)'!$V$10,Model!AE$1,'Assumptions (Wind)'!$V$13,'Assumptions (Wind)'!$V$8*Model!$M$677*AVERAGE('Assumptions (Wind)'!$J$2:$K$2)/10^9),0)</f>
        <v>-0.02675452928</v>
      </c>
      <c r="V744" s="160">
        <f>IF(and($M$677&gt;0,Model!AF$1&lt;='Assumptions (Wind)'!$V$13),PPMT('Assumptions (Wind)'!$V$10,Model!AF$1,'Assumptions (Wind)'!$V$13,'Assumptions (Wind)'!$V$8*Model!$M$677*AVERAGE('Assumptions (Wind)'!$J$2:$K$2)/10^9),0)</f>
        <v>-0.02889489163</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-0.05718487998</v>
      </c>
      <c r="O745" s="177">
        <f>IF(and($N$677&gt;0,Model!X$1&lt;='Assumptions (Wind)'!$V$13),PPMT('Assumptions (Wind)'!$V$10,Model!X$1,'Assumptions (Wind)'!$V$13,'Assumptions (Wind)'!$V$8*Model!$N$677*AVERAGE('Assumptions (Wind)'!$K$2:$L$2)/10^9),0)</f>
        <v>-0.06175967038</v>
      </c>
      <c r="P745" s="177">
        <f>IF(and($N$677&gt;0,Model!Y$1&lt;='Assumptions (Wind)'!$V$13),PPMT('Assumptions (Wind)'!$V$10,Model!Y$1,'Assumptions (Wind)'!$V$13,'Assumptions (Wind)'!$V$8*Model!$N$677*AVERAGE('Assumptions (Wind)'!$K$2:$L$2)/10^9),0)</f>
        <v>-0.06670044401</v>
      </c>
      <c r="Q745" s="177">
        <f>IF(and($N$677&gt;0,Model!Z$1&lt;='Assumptions (Wind)'!$V$13),PPMT('Assumptions (Wind)'!$V$10,Model!Z$1,'Assumptions (Wind)'!$V$13,'Assumptions (Wind)'!$V$8*Model!$N$677*AVERAGE('Assumptions (Wind)'!$K$2:$L$2)/10^9),0)</f>
        <v>-0.07203647953</v>
      </c>
      <c r="R745" s="177">
        <f>IF(and($N$677&gt;0,Model!AA$1&lt;='Assumptions (Wind)'!$V$13),PPMT('Assumptions (Wind)'!$V$10,Model!AA$1,'Assumptions (Wind)'!$V$13,'Assumptions (Wind)'!$V$8*Model!$N$677*AVERAGE('Assumptions (Wind)'!$K$2:$L$2)/10^9),0)</f>
        <v>-0.07779939789</v>
      </c>
      <c r="S745" s="177">
        <f>IF(and($N$677&gt;0,Model!AB$1&lt;='Assumptions (Wind)'!$V$13),PPMT('Assumptions (Wind)'!$V$10,Model!AB$1,'Assumptions (Wind)'!$V$13,'Assumptions (Wind)'!$V$8*Model!$N$677*AVERAGE('Assumptions (Wind)'!$K$2:$L$2)/10^9),0)</f>
        <v>-0.08402334972</v>
      </c>
      <c r="T745" s="177">
        <f>IF(and($N$677&gt;0,Model!AC$1&lt;='Assumptions (Wind)'!$V$13),PPMT('Assumptions (Wind)'!$V$10,Model!AC$1,'Assumptions (Wind)'!$V$13,'Assumptions (Wind)'!$V$8*Model!$N$677*AVERAGE('Assumptions (Wind)'!$K$2:$L$2)/10^9),0)</f>
        <v>-0.0907452177</v>
      </c>
      <c r="U745" s="177">
        <f>IF(and($N$677&gt;0,Model!AD$1&lt;='Assumptions (Wind)'!$V$13),PPMT('Assumptions (Wind)'!$V$10,Model!AD$1,'Assumptions (Wind)'!$V$13,'Assumptions (Wind)'!$V$8*Model!$N$677*AVERAGE('Assumptions (Wind)'!$K$2:$L$2)/10^9),0)</f>
        <v>-0.09800483511</v>
      </c>
      <c r="V745" s="177">
        <f>IF(and($N$677&gt;0,Model!AE$1&lt;='Assumptions (Wind)'!$V$13),PPMT('Assumptions (Wind)'!$V$10,Model!AE$1,'Assumptions (Wind)'!$V$13,'Assumptions (Wind)'!$V$8*Model!$N$677*AVERAGE('Assumptions (Wind)'!$K$2:$L$2)/10^9),0)</f>
        <v>-0.1058452219</v>
      </c>
      <c r="W745" s="177">
        <f>IF(and($N$677&gt;0,Model!AF$1&lt;='Assumptions (Wind)'!$V$13),PPMT('Assumptions (Wind)'!$V$10,Model!AF$1,'Assumptions (Wind)'!$V$13,'Assumptions (Wind)'!$V$8*Model!$N$677*AVERAGE('Assumptions (Wind)'!$K$2:$L$2)/10^9),0)</f>
        <v>-0.1143128397</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-0.04932205222</v>
      </c>
      <c r="P746" s="160">
        <f>IF(and($O$677&gt;0,Model!X$1&lt;='Assumptions (Wind)'!$V$13),PPMT('Assumptions (Wind)'!$V$10,Model!X$1,'Assumptions (Wind)'!$V$13,'Assumptions (Wind)'!$V$8*Model!$O$677*AVERAGE('Assumptions (Wind)'!$L$2:$M$2)/10^9),0)</f>
        <v>-0.0532678164</v>
      </c>
      <c r="Q746" s="160">
        <f>IF(and($O$677&gt;0,Model!Y$1&lt;='Assumptions (Wind)'!$V$13),PPMT('Assumptions (Wind)'!$V$10,Model!Y$1,'Assumptions (Wind)'!$V$13,'Assumptions (Wind)'!$V$8*Model!$O$677*AVERAGE('Assumptions (Wind)'!$L$2:$M$2)/10^9),0)</f>
        <v>-0.05752924171</v>
      </c>
      <c r="R746" s="160">
        <f>IF(and($O$677&gt;0,Model!Z$1&lt;='Assumptions (Wind)'!$V$13),PPMT('Assumptions (Wind)'!$V$10,Model!Z$1,'Assumptions (Wind)'!$V$13,'Assumptions (Wind)'!$V$8*Model!$O$677*AVERAGE('Assumptions (Wind)'!$L$2:$M$2)/10^9),0)</f>
        <v>-0.06213158105</v>
      </c>
      <c r="S746" s="160">
        <f>IF(and($O$677&gt;0,Model!AA$1&lt;='Assumptions (Wind)'!$V$13),PPMT('Assumptions (Wind)'!$V$10,Model!AA$1,'Assumptions (Wind)'!$V$13,'Assumptions (Wind)'!$V$8*Model!$O$677*AVERAGE('Assumptions (Wind)'!$L$2:$M$2)/10^9),0)</f>
        <v>-0.06710210753</v>
      </c>
      <c r="T746" s="160">
        <f>IF(and($O$677&gt;0,Model!AB$1&lt;='Assumptions (Wind)'!$V$13),PPMT('Assumptions (Wind)'!$V$10,Model!AB$1,'Assumptions (Wind)'!$V$13,'Assumptions (Wind)'!$V$8*Model!$O$677*AVERAGE('Assumptions (Wind)'!$L$2:$M$2)/10^9),0)</f>
        <v>-0.07247027614</v>
      </c>
      <c r="U746" s="160">
        <f>IF(and($O$677&gt;0,Model!AC$1&lt;='Assumptions (Wind)'!$V$13),PPMT('Assumptions (Wind)'!$V$10,Model!AC$1,'Assumptions (Wind)'!$V$13,'Assumptions (Wind)'!$V$8*Model!$O$677*AVERAGE('Assumptions (Wind)'!$L$2:$M$2)/10^9),0)</f>
        <v>-0.07826789823</v>
      </c>
      <c r="V746" s="160">
        <f>IF(and($O$677&gt;0,Model!AD$1&lt;='Assumptions (Wind)'!$V$13),PPMT('Assumptions (Wind)'!$V$10,Model!AD$1,'Assumptions (Wind)'!$V$13,'Assumptions (Wind)'!$V$8*Model!$O$677*AVERAGE('Assumptions (Wind)'!$L$2:$M$2)/10^9),0)</f>
        <v>-0.08452933008</v>
      </c>
      <c r="W746" s="160">
        <f>IF(and($O$677&gt;0,Model!AE$1&lt;='Assumptions (Wind)'!$V$13),PPMT('Assumptions (Wind)'!$V$10,Model!AE$1,'Assumptions (Wind)'!$V$13,'Assumptions (Wind)'!$V$8*Model!$O$677*AVERAGE('Assumptions (Wind)'!$L$2:$M$2)/10^9),0)</f>
        <v>-0.09129167649</v>
      </c>
      <c r="X746" s="160">
        <f>IF(and($O$677&gt;0,Model!AF$1&lt;='Assumptions (Wind)'!$V$13),PPMT('Assumptions (Wind)'!$V$10,Model!AF$1,'Assumptions (Wind)'!$V$13,'Assumptions (Wind)'!$V$8*Model!$O$677*AVERAGE('Assumptions (Wind)'!$L$2:$M$2)/10^9),0)</f>
        <v>-0.09859501061</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-0.0006588145863</v>
      </c>
      <c r="Q747" s="177">
        <f>IF(and($P$677&gt;0,Model!X$1&lt;='Assumptions (Wind)'!$V$13),PPMT('Assumptions (Wind)'!$V$10,Model!X$1,'Assumptions (Wind)'!$V$13,'Assumptions (Wind)'!$V$8*Model!$P$677*AVERAGE('Assumptions (Wind)'!$M$2:$N$2)/10^9),0)</f>
        <v>-0.0007115197532</v>
      </c>
      <c r="R747" s="177">
        <f>IF(and($P$677&gt;0,Model!Y$1&lt;='Assumptions (Wind)'!$V$13),PPMT('Assumptions (Wind)'!$V$10,Model!Y$1,'Assumptions (Wind)'!$V$13,'Assumptions (Wind)'!$V$8*Model!$P$677*AVERAGE('Assumptions (Wind)'!$M$2:$N$2)/10^9),0)</f>
        <v>-0.0007684413335</v>
      </c>
      <c r="S747" s="177">
        <f>IF(and($P$677&gt;0,Model!Z$1&lt;='Assumptions (Wind)'!$V$13),PPMT('Assumptions (Wind)'!$V$10,Model!Z$1,'Assumptions (Wind)'!$V$13,'Assumptions (Wind)'!$V$8*Model!$P$677*AVERAGE('Assumptions (Wind)'!$M$2:$N$2)/10^9),0)</f>
        <v>-0.0008299166402</v>
      </c>
      <c r="T747" s="177">
        <f>IF(and($P$677&gt;0,Model!AA$1&lt;='Assumptions (Wind)'!$V$13),PPMT('Assumptions (Wind)'!$V$10,Model!AA$1,'Assumptions (Wind)'!$V$13,'Assumptions (Wind)'!$V$8*Model!$P$677*AVERAGE('Assumptions (Wind)'!$M$2:$N$2)/10^9),0)</f>
        <v>-0.0008963099714</v>
      </c>
      <c r="U747" s="177">
        <f>IF(and($P$677&gt;0,Model!AB$1&lt;='Assumptions (Wind)'!$V$13),PPMT('Assumptions (Wind)'!$V$10,Model!AB$1,'Assumptions (Wind)'!$V$13,'Assumptions (Wind)'!$V$8*Model!$P$677*AVERAGE('Assumptions (Wind)'!$M$2:$N$2)/10^9),0)</f>
        <v>-0.0009680147691</v>
      </c>
      <c r="V747" s="177">
        <f>IF(and($P$677&gt;0,Model!AC$1&lt;='Assumptions (Wind)'!$V$13),PPMT('Assumptions (Wind)'!$V$10,Model!AC$1,'Assumptions (Wind)'!$V$13,'Assumptions (Wind)'!$V$8*Model!$P$677*AVERAGE('Assumptions (Wind)'!$M$2:$N$2)/10^9),0)</f>
        <v>-0.001045455951</v>
      </c>
      <c r="W747" s="177">
        <f>IF(and($P$677&gt;0,Model!AD$1&lt;='Assumptions (Wind)'!$V$13),PPMT('Assumptions (Wind)'!$V$10,Model!AD$1,'Assumptions (Wind)'!$V$13,'Assumptions (Wind)'!$V$8*Model!$P$677*AVERAGE('Assumptions (Wind)'!$M$2:$N$2)/10^9),0)</f>
        <v>-0.001129092427</v>
      </c>
      <c r="X747" s="177">
        <f>IF(and($P$677&gt;0,Model!AE$1&lt;='Assumptions (Wind)'!$V$13),PPMT('Assumptions (Wind)'!$V$10,Model!AE$1,'Assumptions (Wind)'!$V$13,'Assumptions (Wind)'!$V$8*Model!$P$677*AVERAGE('Assumptions (Wind)'!$M$2:$N$2)/10^9),0)</f>
        <v>-0.001219419821</v>
      </c>
      <c r="Y747" s="177">
        <f>IF(and($P$677&gt;0,Model!AF$1&lt;='Assumptions (Wind)'!$V$13),PPMT('Assumptions (Wind)'!$V$10,Model!AF$1,'Assumptions (Wind)'!$V$13,'Assumptions (Wind)'!$V$8*Model!$P$677*AVERAGE('Assumptions (Wind)'!$M$2:$N$2)/10^9),0)</f>
        <v>-0.001316973406</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-0.003129165585</v>
      </c>
      <c r="R748" s="160">
        <f>IF(and($Q$677&gt;0,Model!X$1&lt;='Assumptions (Wind)'!$V$13),PPMT('Assumptions (Wind)'!$V$10,Model!X$1,'Assumptions (Wind)'!$V$13,'Assumptions (Wind)'!$V$8*Model!$Q$677*AVERAGE('Assumptions (Wind)'!$N$2:$O$2)/10^9),0)</f>
        <v>-0.003379498831</v>
      </c>
      <c r="S748" s="160">
        <f>IF(and($Q$677&gt;0,Model!Y$1&lt;='Assumptions (Wind)'!$V$13),PPMT('Assumptions (Wind)'!$V$10,Model!Y$1,'Assumptions (Wind)'!$V$13,'Assumptions (Wind)'!$V$8*Model!$Q$677*AVERAGE('Assumptions (Wind)'!$N$2:$O$2)/10^9),0)</f>
        <v>-0.003649858738</v>
      </c>
      <c r="T748" s="160">
        <f>IF(and($Q$677&gt;0,Model!Z$1&lt;='Assumptions (Wind)'!$V$13),PPMT('Assumptions (Wind)'!$V$10,Model!Z$1,'Assumptions (Wind)'!$V$13,'Assumptions (Wind)'!$V$8*Model!$Q$677*AVERAGE('Assumptions (Wind)'!$N$2:$O$2)/10^9),0)</f>
        <v>-0.003941847437</v>
      </c>
      <c r="U748" s="160">
        <f>IF(and($Q$677&gt;0,Model!AA$1&lt;='Assumptions (Wind)'!$V$13),PPMT('Assumptions (Wind)'!$V$10,Model!AA$1,'Assumptions (Wind)'!$V$13,'Assumptions (Wind)'!$V$8*Model!$Q$677*AVERAGE('Assumptions (Wind)'!$N$2:$O$2)/10^9),0)</f>
        <v>-0.004257195232</v>
      </c>
      <c r="V748" s="160">
        <f>IF(and($Q$677&gt;0,Model!AB$1&lt;='Assumptions (Wind)'!$V$13),PPMT('Assumptions (Wind)'!$V$10,Model!AB$1,'Assumptions (Wind)'!$V$13,'Assumptions (Wind)'!$V$8*Model!$Q$677*AVERAGE('Assumptions (Wind)'!$N$2:$O$2)/10^9),0)</f>
        <v>-0.004597770851</v>
      </c>
      <c r="W748" s="160">
        <f>IF(and($Q$677&gt;0,Model!AC$1&lt;='Assumptions (Wind)'!$V$13),PPMT('Assumptions (Wind)'!$V$10,Model!AC$1,'Assumptions (Wind)'!$V$13,'Assumptions (Wind)'!$V$8*Model!$Q$677*AVERAGE('Assumptions (Wind)'!$N$2:$O$2)/10^9),0)</f>
        <v>-0.004965592519</v>
      </c>
      <c r="X748" s="160">
        <f>IF(and($Q$677&gt;0,Model!AD$1&lt;='Assumptions (Wind)'!$V$13),PPMT('Assumptions (Wind)'!$V$10,Model!AD$1,'Assumptions (Wind)'!$V$13,'Assumptions (Wind)'!$V$8*Model!$Q$677*AVERAGE('Assumptions (Wind)'!$N$2:$O$2)/10^9),0)</f>
        <v>-0.00536283992</v>
      </c>
      <c r="Y748" s="160">
        <f>IF(and($Q$677&gt;0,Model!AE$1&lt;='Assumptions (Wind)'!$V$13),PPMT('Assumptions (Wind)'!$V$10,Model!AE$1,'Assumptions (Wind)'!$V$13,'Assumptions (Wind)'!$V$8*Model!$Q$677*AVERAGE('Assumptions (Wind)'!$N$2:$O$2)/10^9),0)</f>
        <v>-0.005791867114</v>
      </c>
      <c r="Z748" s="160">
        <f>IF(and($Q$677&gt;0,Model!AF$1&lt;='Assumptions (Wind)'!$V$13),PPMT('Assumptions (Wind)'!$V$10,Model!AF$1,'Assumptions (Wind)'!$V$13,'Assumptions (Wind)'!$V$8*Model!$Q$677*AVERAGE('Assumptions (Wind)'!$N$2:$O$2)/10^9),0)</f>
        <v>-0.006255216483</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-0.002782567812</v>
      </c>
      <c r="S749" s="177">
        <f>IF(and($R$677&gt;0,Model!X$1&lt;='Assumptions (Wind)'!$V$13),PPMT('Assumptions (Wind)'!$V$10,Model!X$1,'Assumptions (Wind)'!$V$13,'Assumptions (Wind)'!$V$8*Model!$R$677*AVERAGE('Assumptions (Wind)'!$O$2:$P$2)/10^9),0)</f>
        <v>-0.003005173237</v>
      </c>
      <c r="T749" s="177">
        <f>IF(and($R$677&gt;0,Model!Y$1&lt;='Assumptions (Wind)'!$V$13),PPMT('Assumptions (Wind)'!$V$10,Model!Y$1,'Assumptions (Wind)'!$V$13,'Assumptions (Wind)'!$V$8*Model!$R$677*AVERAGE('Assumptions (Wind)'!$O$2:$P$2)/10^9),0)</f>
        <v>-0.003245587096</v>
      </c>
      <c r="U749" s="177">
        <f>IF(and($R$677&gt;0,Model!Z$1&lt;='Assumptions (Wind)'!$V$13),PPMT('Assumptions (Wind)'!$V$10,Model!Z$1,'Assumptions (Wind)'!$V$13,'Assumptions (Wind)'!$V$8*Model!$R$677*AVERAGE('Assumptions (Wind)'!$O$2:$P$2)/10^9),0)</f>
        <v>-0.003505234064</v>
      </c>
      <c r="V749" s="177">
        <f>IF(and($R$677&gt;0,Model!AA$1&lt;='Assumptions (Wind)'!$V$13),PPMT('Assumptions (Wind)'!$V$10,Model!AA$1,'Assumptions (Wind)'!$V$13,'Assumptions (Wind)'!$V$8*Model!$R$677*AVERAGE('Assumptions (Wind)'!$O$2:$P$2)/10^9),0)</f>
        <v>-0.003785652789</v>
      </c>
      <c r="W749" s="177">
        <f>IF(and($R$677&gt;0,Model!AB$1&lt;='Assumptions (Wind)'!$V$13),PPMT('Assumptions (Wind)'!$V$10,Model!AB$1,'Assumptions (Wind)'!$V$13,'Assumptions (Wind)'!$V$8*Model!$R$677*AVERAGE('Assumptions (Wind)'!$O$2:$P$2)/10^9),0)</f>
        <v>-0.004088505012</v>
      </c>
      <c r="X749" s="177">
        <f>IF(and($R$677&gt;0,Model!AC$1&lt;='Assumptions (Wind)'!$V$13),PPMT('Assumptions (Wind)'!$V$10,Model!AC$1,'Assumptions (Wind)'!$V$13,'Assumptions (Wind)'!$V$8*Model!$R$677*AVERAGE('Assumptions (Wind)'!$O$2:$P$2)/10^9),0)</f>
        <v>-0.004415585413</v>
      </c>
      <c r="Y749" s="177">
        <f>IF(and($R$677&gt;0,Model!AD$1&lt;='Assumptions (Wind)'!$V$13),PPMT('Assumptions (Wind)'!$V$10,Model!AD$1,'Assumptions (Wind)'!$V$13,'Assumptions (Wind)'!$V$8*Model!$R$677*AVERAGE('Assumptions (Wind)'!$O$2:$P$2)/10^9),0)</f>
        <v>-0.004768832247</v>
      </c>
      <c r="Z749" s="177">
        <f>IF(and($R$677&gt;0,Model!AE$1&lt;='Assumptions (Wind)'!$V$13),PPMT('Assumptions (Wind)'!$V$10,Model!AE$1,'Assumptions (Wind)'!$V$13,'Assumptions (Wind)'!$V$8*Model!$R$677*AVERAGE('Assumptions (Wind)'!$O$2:$P$2)/10^9),0)</f>
        <v>-0.005150338826</v>
      </c>
      <c r="AA749" s="177">
        <f>IF(and($R$677&gt;0,Model!AF$1&lt;='Assumptions (Wind)'!$V$13),PPMT('Assumptions (Wind)'!$V$10,Model!AF$1,'Assumptions (Wind)'!$V$13,'Assumptions (Wind)'!$V$8*Model!$R$677*AVERAGE('Assumptions (Wind)'!$O$2:$P$2)/10^9),0)</f>
        <v>-0.005562365932</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-0.01691678376</v>
      </c>
      <c r="T750" s="160">
        <f>IF(and($S$677&gt;0,Model!X$1&lt;='Assumptions (Wind)'!$V$13),PPMT('Assumptions (Wind)'!$V$10,Model!X$1,'Assumptions (Wind)'!$V$13,'Assumptions (Wind)'!$V$8*Model!$S$677*AVERAGE('Assumptions (Wind)'!$P$2:$Q$2)/10^9),0)</f>
        <v>-0.01827012646</v>
      </c>
      <c r="U750" s="160">
        <f>IF(and($S$677&gt;0,Model!Y$1&lt;='Assumptions (Wind)'!$V$13),PPMT('Assumptions (Wind)'!$V$10,Model!Y$1,'Assumptions (Wind)'!$V$13,'Assumptions (Wind)'!$V$8*Model!$S$677*AVERAGE('Assumptions (Wind)'!$P$2:$Q$2)/10^9),0)</f>
        <v>-0.01973173658</v>
      </c>
      <c r="V750" s="160">
        <f>IF(and($S$677&gt;0,Model!Z$1&lt;='Assumptions (Wind)'!$V$13),PPMT('Assumptions (Wind)'!$V$10,Model!Z$1,'Assumptions (Wind)'!$V$13,'Assumptions (Wind)'!$V$8*Model!$S$677*AVERAGE('Assumptions (Wind)'!$P$2:$Q$2)/10^9),0)</f>
        <v>-0.0213102755</v>
      </c>
      <c r="W750" s="160">
        <f>IF(and($S$677&gt;0,Model!AA$1&lt;='Assumptions (Wind)'!$V$13),PPMT('Assumptions (Wind)'!$V$10,Model!AA$1,'Assumptions (Wind)'!$V$13,'Assumptions (Wind)'!$V$8*Model!$S$677*AVERAGE('Assumptions (Wind)'!$P$2:$Q$2)/10^9),0)</f>
        <v>-0.02301509755</v>
      </c>
      <c r="X750" s="160">
        <f>IF(and($S$677&gt;0,Model!AB$1&lt;='Assumptions (Wind)'!$V$13),PPMT('Assumptions (Wind)'!$V$10,Model!AB$1,'Assumptions (Wind)'!$V$13,'Assumptions (Wind)'!$V$8*Model!$S$677*AVERAGE('Assumptions (Wind)'!$P$2:$Q$2)/10^9),0)</f>
        <v>-0.02485630535</v>
      </c>
      <c r="Y750" s="160">
        <f>IF(and($S$677&gt;0,Model!AC$1&lt;='Assumptions (Wind)'!$V$13),PPMT('Assumptions (Wind)'!$V$10,Model!AC$1,'Assumptions (Wind)'!$V$13,'Assumptions (Wind)'!$V$8*Model!$S$677*AVERAGE('Assumptions (Wind)'!$P$2:$Q$2)/10^9),0)</f>
        <v>-0.02684480978</v>
      </c>
      <c r="Z750" s="160">
        <f>IF(and($S$677&gt;0,Model!AD$1&lt;='Assumptions (Wind)'!$V$13),PPMT('Assumptions (Wind)'!$V$10,Model!AD$1,'Assumptions (Wind)'!$V$13,'Assumptions (Wind)'!$V$8*Model!$S$677*AVERAGE('Assumptions (Wind)'!$P$2:$Q$2)/10^9),0)</f>
        <v>-0.02899239456</v>
      </c>
      <c r="AA750" s="160">
        <f>IF(and($S$677&gt;0,Model!AE$1&lt;='Assumptions (Wind)'!$V$13),PPMT('Assumptions (Wind)'!$V$10,Model!AE$1,'Assumptions (Wind)'!$V$13,'Assumptions (Wind)'!$V$8*Model!$S$677*AVERAGE('Assumptions (Wind)'!$P$2:$Q$2)/10^9),0)</f>
        <v>-0.03131178612</v>
      </c>
      <c r="AB750" s="160">
        <f>IF(and($S$677&gt;0,Model!AF$1&lt;='Assumptions (Wind)'!$V$13),PPMT('Assumptions (Wind)'!$V$10,Model!AF$1,'Assumptions (Wind)'!$V$13,'Assumptions (Wind)'!$V$8*Model!$S$677*AVERAGE('Assumptions (Wind)'!$P$2:$Q$2)/10^9),0)</f>
        <v>-0.03381672901</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-0.004736349729</v>
      </c>
      <c r="U751" s="160">
        <f>IF(and($T$677&gt;0,Model!X$1&lt;='Assumptions (Wind)'!$V$13),PPMT('Assumptions (Wind)'!$V$10,Model!X$1,'Assumptions (Wind)'!$V$13,'Assumptions (Wind)'!$V$8*Model!$T$677*AVERAGE('Assumptions (Wind)'!$Q$2:$R$2)/10^9),0)</f>
        <v>-0.005115257707</v>
      </c>
      <c r="V751" s="160">
        <f>IF(and($T$677&gt;0,Model!Y$1&lt;='Assumptions (Wind)'!$V$13),PPMT('Assumptions (Wind)'!$V$10,Model!Y$1,'Assumptions (Wind)'!$V$13,'Assumptions (Wind)'!$V$8*Model!$T$677*AVERAGE('Assumptions (Wind)'!$Q$2:$R$2)/10^9),0)</f>
        <v>-0.005524478324</v>
      </c>
      <c r="W751" s="160">
        <f>IF(and($T$677&gt;0,Model!Z$1&lt;='Assumptions (Wind)'!$V$13),PPMT('Assumptions (Wind)'!$V$10,Model!Z$1,'Assumptions (Wind)'!$V$13,'Assumptions (Wind)'!$V$8*Model!$T$677*AVERAGE('Assumptions (Wind)'!$Q$2:$R$2)/10^9),0)</f>
        <v>-0.00596643659</v>
      </c>
      <c r="X751" s="160">
        <f>IF(and($T$677&gt;0,Model!AA$1&lt;='Assumptions (Wind)'!$V$13),PPMT('Assumptions (Wind)'!$V$10,Model!AA$1,'Assumptions (Wind)'!$V$13,'Assumptions (Wind)'!$V$8*Model!$T$677*AVERAGE('Assumptions (Wind)'!$Q$2:$R$2)/10^9),0)</f>
        <v>-0.006443751517</v>
      </c>
      <c r="Y751" s="160">
        <f>IF(and($T$677&gt;0,Model!AB$1&lt;='Assumptions (Wind)'!$V$13),PPMT('Assumptions (Wind)'!$V$10,Model!AB$1,'Assumptions (Wind)'!$V$13,'Assumptions (Wind)'!$V$8*Model!$T$677*AVERAGE('Assumptions (Wind)'!$Q$2:$R$2)/10^9),0)</f>
        <v>-0.006959251638</v>
      </c>
      <c r="Z751" s="160">
        <f>IF(and($T$677&gt;0,Model!AC$1&lt;='Assumptions (Wind)'!$V$13),PPMT('Assumptions (Wind)'!$V$10,Model!AC$1,'Assumptions (Wind)'!$V$13,'Assumptions (Wind)'!$V$8*Model!$T$677*AVERAGE('Assumptions (Wind)'!$Q$2:$R$2)/10^9),0)</f>
        <v>-0.00751599177</v>
      </c>
      <c r="AA751" s="160">
        <f>IF(and($T$677&gt;0,Model!AD$1&lt;='Assumptions (Wind)'!$V$13),PPMT('Assumptions (Wind)'!$V$10,Model!AD$1,'Assumptions (Wind)'!$V$13,'Assumptions (Wind)'!$V$8*Model!$T$677*AVERAGE('Assumptions (Wind)'!$Q$2:$R$2)/10^9),0)</f>
        <v>-0.008117271111</v>
      </c>
      <c r="AB751" s="160">
        <f>IF(and($T$677&gt;0,Model!AE$1&lt;='Assumptions (Wind)'!$V$13),PPMT('Assumptions (Wind)'!$V$10,Model!AE$1,'Assumptions (Wind)'!$V$13,'Assumptions (Wind)'!$V$8*Model!$T$677*AVERAGE('Assumptions (Wind)'!$Q$2:$R$2)/10^9),0)</f>
        <v>-0.0087666528</v>
      </c>
      <c r="AC751" s="160">
        <f>IF(and($T$677&gt;0,Model!AF$1&lt;='Assumptions (Wind)'!$V$13),PPMT('Assumptions (Wind)'!$V$10,Model!AF$1,'Assumptions (Wind)'!$V$13,'Assumptions (Wind)'!$V$8*Model!$T$677*AVERAGE('Assumptions (Wind)'!$Q$2:$R$2)/10^9),0)</f>
        <v>-0.009467985024</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-0.0076911395</v>
      </c>
      <c r="V752" s="160">
        <f>IF(and($U$677&gt;0,Model!X$1&lt;='Assumptions (Wind)'!$V$13),PPMT('Assumptions (Wind)'!$V$10,Model!X$1,'Assumptions (Wind)'!$V$13,'Assumptions (Wind)'!$V$8*Model!$U$677*AVERAGE('Assumptions (Wind)'!$R$2:$S$2)/10^9),0)</f>
        <v>-0.00830643066</v>
      </c>
      <c r="W752" s="160">
        <f>IF(and($U$677&gt;0,Model!Y$1&lt;='Assumptions (Wind)'!$V$13),PPMT('Assumptions (Wind)'!$V$10,Model!Y$1,'Assumptions (Wind)'!$V$13,'Assumptions (Wind)'!$V$8*Model!$U$677*AVERAGE('Assumptions (Wind)'!$R$2:$S$2)/10^9),0)</f>
        <v>-0.008970945113</v>
      </c>
      <c r="X752" s="160">
        <f>IF(and($U$677&gt;0,Model!Z$1&lt;='Assumptions (Wind)'!$V$13),PPMT('Assumptions (Wind)'!$V$10,Model!Z$1,'Assumptions (Wind)'!$V$13,'Assumptions (Wind)'!$V$8*Model!$U$677*AVERAGE('Assumptions (Wind)'!$R$2:$S$2)/10^9),0)</f>
        <v>-0.009688620722</v>
      </c>
      <c r="Y752" s="160">
        <f>IF(and($U$677&gt;0,Model!AA$1&lt;='Assumptions (Wind)'!$V$13),PPMT('Assumptions (Wind)'!$V$10,Model!AA$1,'Assumptions (Wind)'!$V$13,'Assumptions (Wind)'!$V$8*Model!$U$677*AVERAGE('Assumptions (Wind)'!$R$2:$S$2)/10^9),0)</f>
        <v>-0.01046371038</v>
      </c>
      <c r="Z752" s="160">
        <f>IF(and($U$677&gt;0,Model!AB$1&lt;='Assumptions (Wind)'!$V$13),PPMT('Assumptions (Wind)'!$V$10,Model!AB$1,'Assumptions (Wind)'!$V$13,'Assumptions (Wind)'!$V$8*Model!$U$677*AVERAGE('Assumptions (Wind)'!$R$2:$S$2)/10^9),0)</f>
        <v>-0.01130080721</v>
      </c>
      <c r="AA752" s="160">
        <f>IF(and($U$677&gt;0,Model!AC$1&lt;='Assumptions (Wind)'!$V$13),PPMT('Assumptions (Wind)'!$V$10,Model!AC$1,'Assumptions (Wind)'!$V$13,'Assumptions (Wind)'!$V$8*Model!$U$677*AVERAGE('Assumptions (Wind)'!$R$2:$S$2)/10^9),0)</f>
        <v>-0.01220487179</v>
      </c>
      <c r="AB752" s="160">
        <f>IF(and($U$677&gt;0,Model!AD$1&lt;='Assumptions (Wind)'!$V$13),PPMT('Assumptions (Wind)'!$V$10,Model!AD$1,'Assumptions (Wind)'!$V$13,'Assumptions (Wind)'!$V$8*Model!$U$677*AVERAGE('Assumptions (Wind)'!$R$2:$S$2)/10^9),0)</f>
        <v>-0.01318126153</v>
      </c>
      <c r="AC752" s="160">
        <f>IF(and($U$677&gt;0,Model!AE$1&lt;='Assumptions (Wind)'!$V$13),PPMT('Assumptions (Wind)'!$V$10,Model!AE$1,'Assumptions (Wind)'!$V$13,'Assumptions (Wind)'!$V$8*Model!$U$677*AVERAGE('Assumptions (Wind)'!$R$2:$S$2)/10^9),0)</f>
        <v>-0.01423576245</v>
      </c>
      <c r="AD752" s="160">
        <f>IF(and($U$677&gt;0,Model!AF$1&lt;='Assumptions (Wind)'!$V$13),PPMT('Assumptions (Wind)'!$V$10,Model!AF$1,'Assumptions (Wind)'!$V$13,'Assumptions (Wind)'!$V$8*Model!$U$677*AVERAGE('Assumptions (Wind)'!$R$2:$S$2)/10^9),0)</f>
        <v>-0.01537462345</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-0.1580308207</v>
      </c>
      <c r="Y755" s="160">
        <f>IF(and($X$677&gt;0,Model!X$1&lt;='Assumptions (Wind)'!$V$13),PPMT('Assumptions (Wind)'!$V$10,Model!X1,'Assumptions (Wind)'!$V$13,'Assumptions (Wind)'!$V$8*Model!$X$677*'Assumptions (Wind)'!$V$2/10^9),0)</f>
        <v>-0.1706732863</v>
      </c>
      <c r="Z755" s="160">
        <f>IF(and($X$677&gt;0,Model!Y$1&lt;='Assumptions (Wind)'!$V$13),PPMT('Assumptions (Wind)'!$V$10,Model!Y1,'Assumptions (Wind)'!$V$13,'Assumptions (Wind)'!$V$8*Model!$X$677*'Assumptions (Wind)'!$V$2/10^9),0)</f>
        <v>-0.1843271492</v>
      </c>
      <c r="AA755" s="160">
        <f>IF(and($X$677&gt;0,Model!Z$1&lt;='Assumptions (Wind)'!$V$13),PPMT('Assumptions (Wind)'!$V$10,Model!Z1,'Assumptions (Wind)'!$V$13,'Assumptions (Wind)'!$V$8*Model!$X$677*'Assumptions (Wind)'!$V$2/10^9),0)</f>
        <v>-0.1990733212</v>
      </c>
      <c r="AB755" s="160">
        <f>IF(and($X$677&gt;0,Model!AA$1&lt;='Assumptions (Wind)'!$V$13),PPMT('Assumptions (Wind)'!$V$10,Model!AA1,'Assumptions (Wind)'!$V$13,'Assumptions (Wind)'!$V$8*Model!$X$677*'Assumptions (Wind)'!$V$2/10^9),0)</f>
        <v>-0.2149991869</v>
      </c>
      <c r="AC755" s="160">
        <f>IF(and($X$677&gt;0,Model!AB$1&lt;='Assumptions (Wind)'!$V$13),PPMT('Assumptions (Wind)'!$V$10,Model!AB1,'Assumptions (Wind)'!$V$13,'Assumptions (Wind)'!$V$8*Model!$X$677*'Assumptions (Wind)'!$V$2/10^9),0)</f>
        <v>-0.2321991218</v>
      </c>
      <c r="AD755" s="160">
        <f>IF(and($X$677&gt;0,Model!AC$1&lt;='Assumptions (Wind)'!$V$13),PPMT('Assumptions (Wind)'!$V$10,Model!AC1,'Assumptions (Wind)'!$V$13,'Assumptions (Wind)'!$V$8*Model!$X$677*'Assumptions (Wind)'!$V$2/10^9),0)</f>
        <v>-0.2507750515</v>
      </c>
      <c r="AE755" s="160">
        <f>IF(and($X$677&gt;0,Model!AD$1&lt;='Assumptions (Wind)'!$V$13),PPMT('Assumptions (Wind)'!$V$10,Model!AD1,'Assumptions (Wind)'!$V$13,'Assumptions (Wind)'!$V$8*Model!$X$677*'Assumptions (Wind)'!$V$2/10^9),0)</f>
        <v>-0.2708370557</v>
      </c>
      <c r="AF755" s="160">
        <f>IF(and($X$677&gt;0,Model!AE$1&lt;='Assumptions (Wind)'!$V$13),PPMT('Assumptions (Wind)'!$V$10,Model!AE1,'Assumptions (Wind)'!$V$13,'Assumptions (Wind)'!$V$8*Model!$X$677*'Assumptions (Wind)'!$V$2/10^9),0)</f>
        <v>-0.2925040201</v>
      </c>
      <c r="AG755" s="160">
        <f>IF(and($X$677&gt;0,Model!AF$1&lt;='Assumptions (Wind)'!$V$13),PPMT('Assumptions (Wind)'!$V$10,Model!AF1,'Assumptions (Wind)'!$V$13,'Assumptions (Wind)'!$V$8*Model!$X$677*'Assumptions (Wind)'!$V$2/10^9),0)</f>
        <v>-0.3159043417</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-0.1577971034</v>
      </c>
      <c r="Z756" s="160">
        <f>IF(and($Y$677&gt;0,Model!X$1&lt;='Assumptions (Wind)'!$V$13),PPMT('Assumptions (Wind)'!$V$10,Model!X1,'Assumptions (Wind)'!$V$13,'Assumptions (Wind)'!$V$8*Model!$Y$677*AVERAGE('Assumptions (Wind)'!$V$2:$W$2)/10^9),0)</f>
        <v>-0.1704208716</v>
      </c>
      <c r="AA756" s="160">
        <f>IF(and($Y$677&gt;0,Model!Y$1&lt;='Assumptions (Wind)'!$V$13),PPMT('Assumptions (Wind)'!$V$10,Model!Y1,'Assumptions (Wind)'!$V$13,'Assumptions (Wind)'!$V$8*Model!$Y$677*AVERAGE('Assumptions (Wind)'!$V$2:$W$2)/10^9),0)</f>
        <v>-0.1840545414</v>
      </c>
      <c r="AB756" s="160">
        <f>IF(and($Y$677&gt;0,Model!Z$1&lt;='Assumptions (Wind)'!$V$13),PPMT('Assumptions (Wind)'!$V$10,Model!Z1,'Assumptions (Wind)'!$V$13,'Assumptions (Wind)'!$V$8*Model!$Y$677*AVERAGE('Assumptions (Wind)'!$V$2:$W$2)/10^9),0)</f>
        <v>-0.1987789047</v>
      </c>
      <c r="AC756" s="160">
        <f>IF(and($Y$677&gt;0,Model!AA$1&lt;='Assumptions (Wind)'!$V$13),PPMT('Assumptions (Wind)'!$V$10,Model!AA1,'Assumptions (Wind)'!$V$13,'Assumptions (Wind)'!$V$8*Model!$Y$677*AVERAGE('Assumptions (Wind)'!$V$2:$W$2)/10^9),0)</f>
        <v>-0.214681217</v>
      </c>
      <c r="AD756" s="160">
        <f>IF(and($Y$677&gt;0,Model!AB$1&lt;='Assumptions (Wind)'!$V$13),PPMT('Assumptions (Wind)'!$V$10,Model!AB1,'Assumptions (Wind)'!$V$13,'Assumptions (Wind)'!$V$8*Model!$Y$677*AVERAGE('Assumptions (Wind)'!$V$2:$W$2)/10^9),0)</f>
        <v>-0.2318557144</v>
      </c>
      <c r="AE756" s="160">
        <f>IF(and($Y$677&gt;0,Model!AC$1&lt;='Assumptions (Wind)'!$V$13),PPMT('Assumptions (Wind)'!$V$10,Model!AC1,'Assumptions (Wind)'!$V$13,'Assumptions (Wind)'!$V$8*Model!$Y$677*AVERAGE('Assumptions (Wind)'!$V$2:$W$2)/10^9),0)</f>
        <v>-0.2504041716</v>
      </c>
      <c r="AF756" s="160">
        <f>IF(and($Y$677&gt;0,Model!AD$1&lt;='Assumptions (Wind)'!$V$13),PPMT('Assumptions (Wind)'!$V$10,Model!AD1,'Assumptions (Wind)'!$V$13,'Assumptions (Wind)'!$V$8*Model!$Y$677*AVERAGE('Assumptions (Wind)'!$V$2:$W$2)/10^9),0)</f>
        <v>-0.2704365053</v>
      </c>
      <c r="AG756" s="160">
        <f>IF(and($Y$677&gt;0,Model!AE$1&lt;='Assumptions (Wind)'!$V$13),PPMT('Assumptions (Wind)'!$V$10,Model!AE1,'Assumptions (Wind)'!$V$13,'Assumptions (Wind)'!$V$8*Model!$Y$677*AVERAGE('Assumptions (Wind)'!$V$2:$W$2)/10^9),0)</f>
        <v>-0.2920714257</v>
      </c>
      <c r="AH756" s="160">
        <f>IF(and($Y$677&gt;0,Model!AF$1&lt;='Assumptions (Wind)'!$V$13),PPMT('Assumptions (Wind)'!$V$10,Model!AF1,'Assumptions (Wind)'!$V$13,'Assumptions (Wind)'!$V$8*Model!$Y$677*AVERAGE('Assumptions (Wind)'!$V$2:$W$2)/10^9),0)</f>
        <v>-0.3154371398</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-0.1572904763</v>
      </c>
      <c r="AA757" s="160">
        <f>IF(and($Z$677&gt;0,Model!X$1&lt;='Assumptions (Wind)'!$V$13),PPMT('Assumptions (Wind)'!$V$10,Model!X1,'Assumptions (Wind)'!$V$13,'Assumptions (Wind)'!$V$8*Model!$Z$677*AVERAGE('Assumptions (Wind)'!$W$2:$X$2)/10^9),0)</f>
        <v>-0.1698737144</v>
      </c>
      <c r="AB757" s="160">
        <f>IF(and($Z$677&gt;0,Model!Y$1&lt;='Assumptions (Wind)'!$V$13),PPMT('Assumptions (Wind)'!$V$10,Model!Y1,'Assumptions (Wind)'!$V$13,'Assumptions (Wind)'!$V$8*Model!$Z$677*AVERAGE('Assumptions (Wind)'!$W$2:$X$2)/10^9),0)</f>
        <v>-0.1834636116</v>
      </c>
      <c r="AC757" s="160">
        <f>IF(and($Z$677&gt;0,Model!Z$1&lt;='Assumptions (Wind)'!$V$13),PPMT('Assumptions (Wind)'!$V$10,Model!Z1,'Assumptions (Wind)'!$V$13,'Assumptions (Wind)'!$V$8*Model!$Z$677*AVERAGE('Assumptions (Wind)'!$W$2:$X$2)/10^9),0)</f>
        <v>-0.1981407005</v>
      </c>
      <c r="AD757" s="160">
        <f>IF(and($Z$677&gt;0,Model!AA$1&lt;='Assumptions (Wind)'!$V$13),PPMT('Assumptions (Wind)'!$V$10,Model!AA1,'Assumptions (Wind)'!$V$13,'Assumptions (Wind)'!$V$8*Model!$Z$677*AVERAGE('Assumptions (Wind)'!$W$2:$X$2)/10^9),0)</f>
        <v>-0.2139919565</v>
      </c>
      <c r="AE757" s="160">
        <f>IF(and($Z$677&gt;0,Model!AB$1&lt;='Assumptions (Wind)'!$V$13),PPMT('Assumptions (Wind)'!$V$10,Model!AB1,'Assumptions (Wind)'!$V$13,'Assumptions (Wind)'!$V$8*Model!$Z$677*AVERAGE('Assumptions (Wind)'!$W$2:$X$2)/10^9),0)</f>
        <v>-0.2311113131</v>
      </c>
      <c r="AF757" s="160">
        <f>IF(and($Z$677&gt;0,Model!AC$1&lt;='Assumptions (Wind)'!$V$13),PPMT('Assumptions (Wind)'!$V$10,Model!AC1,'Assumptions (Wind)'!$V$13,'Assumptions (Wind)'!$V$8*Model!$Z$677*AVERAGE('Assumptions (Wind)'!$W$2:$X$2)/10^9),0)</f>
        <v>-0.2496002181</v>
      </c>
      <c r="AG757" s="160">
        <f>IF(and($Z$677&gt;0,Model!AD$1&lt;='Assumptions (Wind)'!$V$13),PPMT('Assumptions (Wind)'!$V$10,Model!AD1,'Assumptions (Wind)'!$V$13,'Assumptions (Wind)'!$V$8*Model!$Z$677*AVERAGE('Assumptions (Wind)'!$W$2:$X$2)/10^9),0)</f>
        <v>-0.2695682356</v>
      </c>
      <c r="AH757" s="160">
        <f>IF(and($Z$677&gt;0,Model!AE$1&lt;='Assumptions (Wind)'!$V$13),PPMT('Assumptions (Wind)'!$V$10,Model!AE1,'Assumptions (Wind)'!$V$13,'Assumptions (Wind)'!$V$8*Model!$Z$677*AVERAGE('Assumptions (Wind)'!$W$2:$X$2)/10^9),0)</f>
        <v>-0.2911336944</v>
      </c>
      <c r="AI757" s="160">
        <f>IF(and($Z$677&gt;0,Model!AF$1&lt;='Assumptions (Wind)'!$V$13),PPMT('Assumptions (Wind)'!$V$10,Model!AF1,'Assumptions (Wind)'!$V$13,'Assumptions (Wind)'!$V$8*Model!$Z$677*AVERAGE('Assumptions (Wind)'!$W$2:$X$2)/10^9),0)</f>
        <v>-0.31442439</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-0.1567040241</v>
      </c>
      <c r="AB758" s="160">
        <f>IF(and($AA$677&gt;0,Model!X$1&lt;='Assumptions (Wind)'!$V$13),PPMT('Assumptions (Wind)'!$V$10,Model!X1,'Assumptions (Wind)'!$V$13,'Assumptions (Wind)'!$V$8*Model!$AA$677*AVERAGE('Assumptions (Wind)'!$X$2:$Y$2)/10^9),0)</f>
        <v>-0.1692403461</v>
      </c>
      <c r="AC758" s="160">
        <f>IF(and($AA$677&gt;0,Model!Y$1&lt;='Assumptions (Wind)'!$V$13),PPMT('Assumptions (Wind)'!$V$10,Model!Y1,'Assumptions (Wind)'!$V$13,'Assumptions (Wind)'!$V$8*Model!$AA$677*AVERAGE('Assumptions (Wind)'!$X$2:$Y$2)/10^9),0)</f>
        <v>-0.1827795737</v>
      </c>
      <c r="AD758" s="160">
        <f>IF(and($AA$677&gt;0,Model!Z$1&lt;='Assumptions (Wind)'!$V$13),PPMT('Assumptions (Wind)'!$V$10,Model!Z1,'Assumptions (Wind)'!$V$13,'Assumptions (Wind)'!$V$8*Model!$AA$677*AVERAGE('Assumptions (Wind)'!$X$2:$Y$2)/10^9),0)</f>
        <v>-0.1974019396</v>
      </c>
      <c r="AE758" s="160">
        <f>IF(and($AA$677&gt;0,Model!AA$1&lt;='Assumptions (Wind)'!$V$13),PPMT('Assumptions (Wind)'!$V$10,Model!AA1,'Assumptions (Wind)'!$V$13,'Assumptions (Wind)'!$V$8*Model!$AA$677*AVERAGE('Assumptions (Wind)'!$X$2:$Y$2)/10^9),0)</f>
        <v>-0.2131940948</v>
      </c>
      <c r="AF758" s="160">
        <f>IF(and($AA$677&gt;0,Model!AB$1&lt;='Assumptions (Wind)'!$V$13),PPMT('Assumptions (Wind)'!$V$10,Model!AB1,'Assumptions (Wind)'!$V$13,'Assumptions (Wind)'!$V$8*Model!$AA$677*AVERAGE('Assumptions (Wind)'!$X$2:$Y$2)/10^9),0)</f>
        <v>-0.2302496224</v>
      </c>
      <c r="AG758" s="160">
        <f>IF(and($AA$677&gt;0,Model!AC$1&lt;='Assumptions (Wind)'!$V$13),PPMT('Assumptions (Wind)'!$V$10,Model!AC1,'Assumptions (Wind)'!$V$13,'Assumptions (Wind)'!$V$8*Model!$AA$677*AVERAGE('Assumptions (Wind)'!$X$2:$Y$2)/10^9),0)</f>
        <v>-0.2486695922</v>
      </c>
      <c r="AH758" s="160">
        <f>IF(and($AA$677&gt;0,Model!AD$1&lt;='Assumptions (Wind)'!$V$13),PPMT('Assumptions (Wind)'!$V$10,Model!AD1,'Assumptions (Wind)'!$V$13,'Assumptions (Wind)'!$V$8*Model!$AA$677*AVERAGE('Assumptions (Wind)'!$X$2:$Y$2)/10^9),0)</f>
        <v>-0.2685631596</v>
      </c>
      <c r="AI758" s="160">
        <f>IF(and($AA$677&gt;0,Model!AE$1&lt;='Assumptions (Wind)'!$V$13),PPMT('Assumptions (Wind)'!$V$10,Model!AE1,'Assumptions (Wind)'!$V$13,'Assumptions (Wind)'!$V$8*Model!$AA$677*AVERAGE('Assumptions (Wind)'!$X$2:$Y$2)/10^9),0)</f>
        <v>-0.2900482123</v>
      </c>
      <c r="AJ758" s="160">
        <f>IF(and($AA$677&gt;0,Model!AF$1&lt;='Assumptions (Wind)'!$V$13),PPMT('Assumptions (Wind)'!$V$10,Model!AF1,'Assumptions (Wind)'!$V$13,'Assumptions (Wind)'!$V$8*Model!$AA$677*AVERAGE('Assumptions (Wind)'!$X$2:$Y$2)/10^9),0)</f>
        <v>-0.3132520693</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-0.1559839827</v>
      </c>
      <c r="AC759" s="160">
        <f>IF(and($AB$677&gt;0,Model!X$1&lt;='Assumptions (Wind)'!$V$13),PPMT('Assumptions (Wind)'!$V$10,Model!X1,'Assumptions (Wind)'!$V$13,'Assumptions (Wind)'!$V$8*Model!$AB$677*AVERAGE('Assumptions (Wind)'!$Y$2:$Z$2)/10^9),0)</f>
        <v>-0.1684627013</v>
      </c>
      <c r="AD759" s="160">
        <f>IF(and($AB$677&gt;0,Model!Y$1&lt;='Assumptions (Wind)'!$V$13),PPMT('Assumptions (Wind)'!$V$10,Model!Y1,'Assumptions (Wind)'!$V$13,'Assumptions (Wind)'!$V$8*Model!$AB$677*AVERAGE('Assumptions (Wind)'!$Y$2:$Z$2)/10^9),0)</f>
        <v>-0.1819397174</v>
      </c>
      <c r="AE759" s="160">
        <f>IF(and($AB$677&gt;0,Model!Z$1&lt;='Assumptions (Wind)'!$V$13),PPMT('Assumptions (Wind)'!$V$10,Model!Z1,'Assumptions (Wind)'!$V$13,'Assumptions (Wind)'!$V$8*Model!$AB$677*AVERAGE('Assumptions (Wind)'!$Y$2:$Z$2)/10^9),0)</f>
        <v>-0.1964948948</v>
      </c>
      <c r="AF759" s="160">
        <f>IF(and($AB$677&gt;0,Model!AA$1&lt;='Assumptions (Wind)'!$V$13),PPMT('Assumptions (Wind)'!$V$10,Model!AA1,'Assumptions (Wind)'!$V$13,'Assumptions (Wind)'!$V$8*Model!$AB$677*AVERAGE('Assumptions (Wind)'!$Y$2:$Z$2)/10^9),0)</f>
        <v>-0.2122144864</v>
      </c>
      <c r="AG759" s="160">
        <f>IF(and($AB$677&gt;0,Model!AB$1&lt;='Assumptions (Wind)'!$V$13),PPMT('Assumptions (Wind)'!$V$10,Model!AB1,'Assumptions (Wind)'!$V$13,'Assumptions (Wind)'!$V$8*Model!$AB$677*AVERAGE('Assumptions (Wind)'!$Y$2:$Z$2)/10^9),0)</f>
        <v>-0.2291916453</v>
      </c>
      <c r="AH759" s="160">
        <f>IF(and($AB$677&gt;0,Model!AC$1&lt;='Assumptions (Wind)'!$V$13),PPMT('Assumptions (Wind)'!$V$10,Model!AC1,'Assumptions (Wind)'!$V$13,'Assumptions (Wind)'!$V$8*Model!$AB$677*AVERAGE('Assumptions (Wind)'!$Y$2:$Z$2)/10^9),0)</f>
        <v>-0.2475269769</v>
      </c>
      <c r="AI759" s="160">
        <f>IF(and($AB$677&gt;0,Model!AD$1&lt;='Assumptions (Wind)'!$V$13),PPMT('Assumptions (Wind)'!$V$10,Model!AD1,'Assumptions (Wind)'!$V$13,'Assumptions (Wind)'!$V$8*Model!$AB$677*AVERAGE('Assumptions (Wind)'!$Y$2:$Z$2)/10^9),0)</f>
        <v>-0.2673291351</v>
      </c>
      <c r="AJ759" s="160">
        <f>IF(and($AB$677&gt;0,Model!AE$1&lt;='Assumptions (Wind)'!$V$13),PPMT('Assumptions (Wind)'!$V$10,Model!AE1,'Assumptions (Wind)'!$V$13,'Assumptions (Wind)'!$V$8*Model!$AB$677*AVERAGE('Assumptions (Wind)'!$Y$2:$Z$2)/10^9),0)</f>
        <v>-0.2887154659</v>
      </c>
      <c r="AK759" s="160">
        <f>IF(and($AB$677&gt;0,Model!AF$1&lt;='Assumptions (Wind)'!$V$13),PPMT('Assumptions (Wind)'!$V$10,Model!AF1,'Assumptions (Wind)'!$V$13,'Assumptions (Wind)'!$V$8*Model!$AB$677*AVERAGE('Assumptions (Wind)'!$Y$2:$Z$2)/10^9),0)</f>
        <v>-0.3118127032</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-0.1551253628</v>
      </c>
      <c r="AD760" s="160">
        <f>IF(and($AC$677&gt;0,Model!X$1&lt;='Assumptions (Wind)'!$V$13),PPMT('Assumptions (Wind)'!$V$10,Model!X1,'Assumptions (Wind)'!$V$13,'Assumptions (Wind)'!$V$8*Model!$AC$677*AVERAGE('Assumptions (Wind)'!$Z$2:$AA$2)/10^9),0)</f>
        <v>-0.1675353919</v>
      </c>
      <c r="AE760" s="160">
        <f>IF(and($AC$677&gt;0,Model!Y$1&lt;='Assumptions (Wind)'!$V$13),PPMT('Assumptions (Wind)'!$V$10,Model!Y1,'Assumptions (Wind)'!$V$13,'Assumptions (Wind)'!$V$8*Model!$AC$677*AVERAGE('Assumptions (Wind)'!$Z$2:$AA$2)/10^9),0)</f>
        <v>-0.1809382232</v>
      </c>
      <c r="AF760" s="160">
        <f>IF(and($AC$677&gt;0,Model!Z$1&lt;='Assumptions (Wind)'!$V$13),PPMT('Assumptions (Wind)'!$V$10,Model!Z1,'Assumptions (Wind)'!$V$13,'Assumptions (Wind)'!$V$8*Model!$AC$677*AVERAGE('Assumptions (Wind)'!$Z$2:$AA$2)/10^9),0)</f>
        <v>-0.1954132811</v>
      </c>
      <c r="AG760" s="160">
        <f>IF(and($AC$677&gt;0,Model!AA$1&lt;='Assumptions (Wind)'!$V$13),PPMT('Assumptions (Wind)'!$V$10,Model!AA1,'Assumptions (Wind)'!$V$13,'Assumptions (Wind)'!$V$8*Model!$AC$677*AVERAGE('Assumptions (Wind)'!$Z$2:$AA$2)/10^9),0)</f>
        <v>-0.2110463436</v>
      </c>
      <c r="AH760" s="160">
        <f>IF(and($AC$677&gt;0,Model!AB$1&lt;='Assumptions (Wind)'!$V$13),PPMT('Assumptions (Wind)'!$V$10,Model!AB1,'Assumptions (Wind)'!$V$13,'Assumptions (Wind)'!$V$8*Model!$AC$677*AVERAGE('Assumptions (Wind)'!$Z$2:$AA$2)/10^9),0)</f>
        <v>-0.2279300511</v>
      </c>
      <c r="AI760" s="160">
        <f>IF(and($AC$677&gt;0,Model!AC$1&lt;='Assumptions (Wind)'!$V$13),PPMT('Assumptions (Wind)'!$V$10,Model!AC1,'Assumptions (Wind)'!$V$13,'Assumptions (Wind)'!$V$8*Model!$AC$677*AVERAGE('Assumptions (Wind)'!$Z$2:$AA$2)/10^9),0)</f>
        <v>-0.2461644551</v>
      </c>
      <c r="AJ760" s="160">
        <f>IF(and($AC$677&gt;0,Model!AD$1&lt;='Assumptions (Wind)'!$V$13),PPMT('Assumptions (Wind)'!$V$10,Model!AD1,'Assumptions (Wind)'!$V$13,'Assumptions (Wind)'!$V$8*Model!$AC$677*AVERAGE('Assumptions (Wind)'!$Z$2:$AA$2)/10^9),0)</f>
        <v>-0.2658576116</v>
      </c>
      <c r="AK760" s="160">
        <f>IF(and($AC$677&gt;0,Model!AE$1&lt;='Assumptions (Wind)'!$V$13),PPMT('Assumptions (Wind)'!$V$10,Model!AE1,'Assumptions (Wind)'!$V$13,'Assumptions (Wind)'!$V$8*Model!$AC$677*AVERAGE('Assumptions (Wind)'!$Z$2:$AA$2)/10^9),0)</f>
        <v>-0.2871262205</v>
      </c>
      <c r="AL760" s="160">
        <f>IF(and($AC$677&gt;0,Model!AF$1&lt;='Assumptions (Wind)'!$V$13),PPMT('Assumptions (Wind)'!$V$10,Model!AF1,'Assumptions (Wind)'!$V$13,'Assumptions (Wind)'!$V$8*Model!$AC$677*AVERAGE('Assumptions (Wind)'!$Z$2:$AA$2)/10^9),0)</f>
        <v>-0.3100963181</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-0.1541738739</v>
      </c>
      <c r="AE761" s="160">
        <f>IF(and($AD$677&gt;0,Model!X$1&lt;='Assumptions (Wind)'!$V$13),PPMT('Assumptions (Wind)'!$V$10,Model!X1,'Assumptions (Wind)'!$V$13,'Assumptions (Wind)'!$V$8*Model!$AD$677*AVERAGE('Assumptions (Wind)'!$AA$2:$AB$2)/10^9),0)</f>
        <v>-0.1665077838</v>
      </c>
      <c r="AF761" s="160">
        <f>IF(and($AD$677&gt;0,Model!Y$1&lt;='Assumptions (Wind)'!$V$13),PPMT('Assumptions (Wind)'!$V$10,Model!Y1,'Assumptions (Wind)'!$V$13,'Assumptions (Wind)'!$V$8*Model!$AD$677*AVERAGE('Assumptions (Wind)'!$AA$2:$AB$2)/10^9),0)</f>
        <v>-0.1798284065</v>
      </c>
      <c r="AG761" s="160">
        <f>IF(and($AD$677&gt;0,Model!Z$1&lt;='Assumptions (Wind)'!$V$13),PPMT('Assumptions (Wind)'!$V$10,Model!Z1,'Assumptions (Wind)'!$V$13,'Assumptions (Wind)'!$V$8*Model!$AD$677*AVERAGE('Assumptions (Wind)'!$AA$2:$AB$2)/10^9),0)</f>
        <v>-0.194214679</v>
      </c>
      <c r="AH761" s="160">
        <f>IF(and($AD$677&gt;0,Model!AA$1&lt;='Assumptions (Wind)'!$V$13),PPMT('Assumptions (Wind)'!$V$10,Model!AA1,'Assumptions (Wind)'!$V$13,'Assumptions (Wind)'!$V$8*Model!$AD$677*AVERAGE('Assumptions (Wind)'!$AA$2:$AB$2)/10^9),0)</f>
        <v>-0.2097518533</v>
      </c>
      <c r="AI761" s="160">
        <f>IF(and($AD$677&gt;0,Model!AB$1&lt;='Assumptions (Wind)'!$V$13),PPMT('Assumptions (Wind)'!$V$10,Model!AB1,'Assumptions (Wind)'!$V$13,'Assumptions (Wind)'!$V$8*Model!$AD$677*AVERAGE('Assumptions (Wind)'!$AA$2:$AB$2)/10^9),0)</f>
        <v>-0.2265320016</v>
      </c>
      <c r="AJ761" s="160">
        <f>IF(and($AD$677&gt;0,Model!AC$1&lt;='Assumptions (Wind)'!$V$13),PPMT('Assumptions (Wind)'!$V$10,Model!AC1,'Assumptions (Wind)'!$V$13,'Assumptions (Wind)'!$V$8*Model!$AD$677*AVERAGE('Assumptions (Wind)'!$AA$2:$AB$2)/10^9),0)</f>
        <v>-0.2446545617</v>
      </c>
      <c r="AK761" s="160">
        <f>IF(and($AD$677&gt;0,Model!AD$1&lt;='Assumptions (Wind)'!$V$13),PPMT('Assumptions (Wind)'!$V$10,Model!AD1,'Assumptions (Wind)'!$V$13,'Assumptions (Wind)'!$V$8*Model!$AD$677*AVERAGE('Assumptions (Wind)'!$AA$2:$AB$2)/10^9),0)</f>
        <v>-0.2642269267</v>
      </c>
      <c r="AL761" s="160">
        <f>IF(and($AD$677&gt;0,Model!AE$1&lt;='Assumptions (Wind)'!$V$13),PPMT('Assumptions (Wind)'!$V$10,Model!AE1,'Assumptions (Wind)'!$V$13,'Assumptions (Wind)'!$V$8*Model!$AD$677*AVERAGE('Assumptions (Wind)'!$AA$2:$AB$2)/10^9),0)</f>
        <v>-0.2853650808</v>
      </c>
      <c r="AM761" s="160">
        <f>IF(and($AD$677&gt;0,Model!AF$1&lt;='Assumptions (Wind)'!$V$13),PPMT('Assumptions (Wind)'!$V$10,Model!AF1,'Assumptions (Wind)'!$V$13,'Assumptions (Wind)'!$V$8*Model!$AD$677*AVERAGE('Assumptions (Wind)'!$AA$2:$AB$2)/10^9),0)</f>
        <v>-0.3081942873</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-0.1531262191</v>
      </c>
      <c r="AF762" s="160">
        <f>IF(and($AE$677&gt;0,Model!X$1&lt;='Assumptions (Wind)'!$V$13),PPMT('Assumptions (Wind)'!$V$10,Model!X1,'Assumptions (Wind)'!$V$13,'Assumptions (Wind)'!$V$8*Model!$AE$677*AVERAGE('Assumptions (Wind)'!$AB$2:$AC$2)/10^9),0)</f>
        <v>-0.1653763166</v>
      </c>
      <c r="AG762" s="160">
        <f>IF(and($AE$677&gt;0,Model!Y$1&lt;='Assumptions (Wind)'!$V$13),PPMT('Assumptions (Wind)'!$V$10,Model!Y1,'Assumptions (Wind)'!$V$13,'Assumptions (Wind)'!$V$8*Model!$AE$677*AVERAGE('Assumptions (Wind)'!$AB$2:$AC$2)/10^9),0)</f>
        <v>-0.1786064219</v>
      </c>
      <c r="AH762" s="160">
        <f>IF(and($AE$677&gt;0,Model!Z$1&lt;='Assumptions (Wind)'!$V$13),PPMT('Assumptions (Wind)'!$V$10,Model!Z1,'Assumptions (Wind)'!$V$13,'Assumptions (Wind)'!$V$8*Model!$AE$677*AVERAGE('Assumptions (Wind)'!$AB$2:$AC$2)/10^9),0)</f>
        <v>-0.1928949357</v>
      </c>
      <c r="AI762" s="160">
        <f>IF(and($AE$677&gt;0,Model!AA$1&lt;='Assumptions (Wind)'!$V$13),PPMT('Assumptions (Wind)'!$V$10,Model!AA1,'Assumptions (Wind)'!$V$13,'Assumptions (Wind)'!$V$8*Model!$AE$677*AVERAGE('Assumptions (Wind)'!$AB$2:$AC$2)/10^9),0)</f>
        <v>-0.2083265305</v>
      </c>
      <c r="AJ762" s="160">
        <f>IF(and($AE$677&gt;0,Model!AB$1&lt;='Assumptions (Wind)'!$V$13),PPMT('Assumptions (Wind)'!$V$10,Model!AB1,'Assumptions (Wind)'!$V$13,'Assumptions (Wind)'!$V$8*Model!$AE$677*AVERAGE('Assumptions (Wind)'!$AB$2:$AC$2)/10^9),0)</f>
        <v>-0.224992653</v>
      </c>
      <c r="AK762" s="160">
        <f>IF(and($AE$677&gt;0,Model!AC$1&lt;='Assumptions (Wind)'!$V$13),PPMT('Assumptions (Wind)'!$V$10,Model!AC1,'Assumptions (Wind)'!$V$13,'Assumptions (Wind)'!$V$8*Model!$AE$677*AVERAGE('Assumptions (Wind)'!$AB$2:$AC$2)/10^9),0)</f>
        <v>-0.2429920652</v>
      </c>
      <c r="AL762" s="160">
        <f>IF(and($AE$677&gt;0,Model!AD$1&lt;='Assumptions (Wind)'!$V$13),PPMT('Assumptions (Wind)'!$V$10,Model!AD1,'Assumptions (Wind)'!$V$13,'Assumptions (Wind)'!$V$8*Model!$AE$677*AVERAGE('Assumptions (Wind)'!$AB$2:$AC$2)/10^9),0)</f>
        <v>-0.2624314304</v>
      </c>
      <c r="AM762" s="160">
        <f>IF(and($AE$677&gt;0,Model!AE$1&lt;='Assumptions (Wind)'!$V$13),PPMT('Assumptions (Wind)'!$V$10,Model!AE1,'Assumptions (Wind)'!$V$13,'Assumptions (Wind)'!$V$8*Model!$AE$677*AVERAGE('Assumptions (Wind)'!$AB$2:$AC$2)/10^9),0)</f>
        <v>-0.2834259448</v>
      </c>
      <c r="AN762" s="160">
        <f>IF(and($AE$677&gt;0,Model!AF$1&lt;='Assumptions (Wind)'!$V$13),PPMT('Assumptions (Wind)'!$V$10,Model!AF1,'Assumptions (Wind)'!$V$13,'Assumptions (Wind)'!$V$8*Model!$AE$677*AVERAGE('Assumptions (Wind)'!$AB$2:$AC$2)/10^9),0)</f>
        <v>-0.3061000204</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-0.1535917687</v>
      </c>
      <c r="AG763" s="160">
        <f>IF(and($AF$677&gt;0,Model!X$1&lt;='Assumptions (Wind)'!$V$13),PPMT('Assumptions (Wind)'!$V$10,Model!X1,'Assumptions (Wind)'!$V$13,'Assumptions (Wind)'!$V$8*Model!$AF$677*AVERAGE('Assumptions (Wind)'!$AC$2:$AD$2)/10^9),0)</f>
        <v>-0.1658791102</v>
      </c>
      <c r="AH763" s="160">
        <f>IF(and($AF$677&gt;0,Model!Y$1&lt;='Assumptions (Wind)'!$V$13),PPMT('Assumptions (Wind)'!$V$10,Model!Y1,'Assumptions (Wind)'!$V$13,'Assumptions (Wind)'!$V$8*Model!$AF$677*AVERAGE('Assumptions (Wind)'!$AC$2:$AD$2)/10^9),0)</f>
        <v>-0.179149439</v>
      </c>
      <c r="AI763" s="160">
        <f>IF(and($AF$677&gt;0,Model!Z$1&lt;='Assumptions (Wind)'!$V$13),PPMT('Assumptions (Wind)'!$V$10,Model!Z1,'Assumptions (Wind)'!$V$13,'Assumptions (Wind)'!$V$8*Model!$AF$677*AVERAGE('Assumptions (Wind)'!$AC$2:$AD$2)/10^9),0)</f>
        <v>-0.1934813941</v>
      </c>
      <c r="AJ763" s="160">
        <f>IF(and($AF$677&gt;0,Model!AA$1&lt;='Assumptions (Wind)'!$V$13),PPMT('Assumptions (Wind)'!$V$10,Model!AA1,'Assumptions (Wind)'!$V$13,'Assumptions (Wind)'!$V$8*Model!$AF$677*AVERAGE('Assumptions (Wind)'!$AC$2:$AD$2)/10^9),0)</f>
        <v>-0.2089599057</v>
      </c>
      <c r="AK763" s="160">
        <f>IF(and($AF$677&gt;0,Model!AB$1&lt;='Assumptions (Wind)'!$V$13),PPMT('Assumptions (Wind)'!$V$10,Model!AB1,'Assumptions (Wind)'!$V$13,'Assumptions (Wind)'!$V$8*Model!$AF$677*AVERAGE('Assumptions (Wind)'!$AC$2:$AD$2)/10^9),0)</f>
        <v>-0.2256766981</v>
      </c>
      <c r="AL763" s="160">
        <f>IF(and($AF$677&gt;0,Model!AC$1&lt;='Assumptions (Wind)'!$V$13),PPMT('Assumptions (Wind)'!$V$10,Model!AC1,'Assumptions (Wind)'!$V$13,'Assumptions (Wind)'!$V$8*Model!$AF$677*AVERAGE('Assumptions (Wind)'!$AC$2:$AD$2)/10^9),0)</f>
        <v>-0.243730834</v>
      </c>
      <c r="AM763" s="160">
        <f>IF(and($AF$677&gt;0,Model!AD$1&lt;='Assumptions (Wind)'!$V$13),PPMT('Assumptions (Wind)'!$V$10,Model!AD1,'Assumptions (Wind)'!$V$13,'Assumptions (Wind)'!$V$8*Model!$AF$677*AVERAGE('Assumptions (Wind)'!$AC$2:$AD$2)/10^9),0)</f>
        <v>-0.2632293007</v>
      </c>
      <c r="AN763" s="160">
        <f>IF(and($AF$677&gt;0,Model!AE$1&lt;='Assumptions (Wind)'!$V$13),PPMT('Assumptions (Wind)'!$V$10,Model!AE1,'Assumptions (Wind)'!$V$13,'Assumptions (Wind)'!$V$8*Model!$AF$677*AVERAGE('Assumptions (Wind)'!$AC$2:$AD$2)/10^9),0)</f>
        <v>-0.2842876448</v>
      </c>
      <c r="AO763" s="160">
        <f>IF(and($AF$677&gt;0,Model!AF$1&lt;='Assumptions (Wind)'!$V$13),PPMT('Assumptions (Wind)'!$V$10,Model!AF1,'Assumptions (Wind)'!$V$13,'Assumptions (Wind)'!$V$8*Model!$AF$677*AVERAGE('Assumptions (Wind)'!$AC$2:$AD$2)/10^9),0)</f>
        <v>-0.3070306563</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-0.1551068496</v>
      </c>
      <c r="AH764" s="160">
        <f>IF(and($AG$677&gt;0,Model!X$1&lt;='Assumptions (Wind)'!$V$13),PPMT('Assumptions (Wind)'!$V$10,Model!X1,'Assumptions (Wind)'!$V$13,'Assumptions (Wind)'!$V$8*Model!$AG$677*AVERAGE('Assumptions (Wind)'!$AD$2:$AE$2)/10^9),0)</f>
        <v>-0.1675153976</v>
      </c>
      <c r="AI764" s="160">
        <f>IF(and($AG$677&gt;0,Model!Y$1&lt;='Assumptions (Wind)'!$V$13),PPMT('Assumptions (Wind)'!$V$10,Model!Y1,'Assumptions (Wind)'!$V$13,'Assumptions (Wind)'!$V$8*Model!$AG$677*AVERAGE('Assumptions (Wind)'!$AD$2:$AE$2)/10^9),0)</f>
        <v>-0.1809166294</v>
      </c>
      <c r="AJ764" s="160">
        <f>IF(and($AG$677&gt;0,Model!Z$1&lt;='Assumptions (Wind)'!$V$13),PPMT('Assumptions (Wind)'!$V$10,Model!Z1,'Assumptions (Wind)'!$V$13,'Assumptions (Wind)'!$V$8*Model!$AG$677*AVERAGE('Assumptions (Wind)'!$AD$2:$AE$2)/10^9),0)</f>
        <v>-0.1953899598</v>
      </c>
      <c r="AK764" s="160">
        <f>IF(and($AG$677&gt;0,Model!AA$1&lt;='Assumptions (Wind)'!$V$13),PPMT('Assumptions (Wind)'!$V$10,Model!AA1,'Assumptions (Wind)'!$V$13,'Assumptions (Wind)'!$V$8*Model!$AG$677*AVERAGE('Assumptions (Wind)'!$AD$2:$AE$2)/10^9),0)</f>
        <v>-0.2110211566</v>
      </c>
      <c r="AL764" s="160">
        <f>IF(and($AG$677&gt;0,Model!AB$1&lt;='Assumptions (Wind)'!$V$13),PPMT('Assumptions (Wind)'!$V$10,Model!AB1,'Assumptions (Wind)'!$V$13,'Assumptions (Wind)'!$V$8*Model!$AG$677*AVERAGE('Assumptions (Wind)'!$AD$2:$AE$2)/10^9),0)</f>
        <v>-0.2279028491</v>
      </c>
      <c r="AM764" s="160">
        <f>IF(and($AG$677&gt;0,Model!AC$1&lt;='Assumptions (Wind)'!$V$13),PPMT('Assumptions (Wind)'!$V$10,Model!AC1,'Assumptions (Wind)'!$V$13,'Assumptions (Wind)'!$V$8*Model!$AG$677*AVERAGE('Assumptions (Wind)'!$AD$2:$AE$2)/10^9),0)</f>
        <v>-0.246135077</v>
      </c>
      <c r="AN764" s="160">
        <f>IF(and($AG$677&gt;0,Model!AD$1&lt;='Assumptions (Wind)'!$V$13),PPMT('Assumptions (Wind)'!$V$10,Model!AD1,'Assumptions (Wind)'!$V$13,'Assumptions (Wind)'!$V$8*Model!$AG$677*AVERAGE('Assumptions (Wind)'!$AD$2:$AE$2)/10^9),0)</f>
        <v>-0.2658258832</v>
      </c>
      <c r="AO764" s="160">
        <f>IF(and($AG$677&gt;0,Model!AE$1&lt;='Assumptions (Wind)'!$V$13),PPMT('Assumptions (Wind)'!$V$10,Model!AE1,'Assumptions (Wind)'!$V$13,'Assumptions (Wind)'!$V$8*Model!$AG$677*AVERAGE('Assumptions (Wind)'!$AD$2:$AE$2)/10^9),0)</f>
        <v>-0.2870919538</v>
      </c>
      <c r="AP764" s="160">
        <f>IF(and($AG$677&gt;0,Model!AF$1&lt;='Assumptions (Wind)'!$V$13),PPMT('Assumptions (Wind)'!$V$10,Model!AF1,'Assumptions (Wind)'!$V$13,'Assumptions (Wind)'!$V$8*Model!$AG$677*AVERAGE('Assumptions (Wind)'!$AD$2:$AE$2)/10^9),0)</f>
        <v>-0.3100593101</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-0.1557184015</v>
      </c>
      <c r="AI765" s="160">
        <f>IF(and($AH$677&gt;0,Model!X$1&lt;='Assumptions (Wind)'!$V$13),PPMT('Assumptions (Wind)'!$V$10,Model!X1,'Assumptions (Wind)'!$V$13,'Assumptions (Wind)'!$V$8*Model!$AH$677*AVERAGE('Assumptions (Wind)'!$AE$2:$AF$2)/10^9),0)</f>
        <v>-0.1681758736</v>
      </c>
      <c r="AJ765" s="160">
        <f>IF(and($AH$677&gt;0,Model!Y$1&lt;='Assumptions (Wind)'!$V$13),PPMT('Assumptions (Wind)'!$V$10,Model!Y1,'Assumptions (Wind)'!$V$13,'Assumptions (Wind)'!$V$8*Model!$AH$677*AVERAGE('Assumptions (Wind)'!$AE$2:$AF$2)/10^9),0)</f>
        <v>-0.1816299435</v>
      </c>
      <c r="AK765" s="160">
        <f>IF(and($AH$677&gt;0,Model!Z$1&lt;='Assumptions (Wind)'!$V$13),PPMT('Assumptions (Wind)'!$V$10,Model!Z1,'Assumptions (Wind)'!$V$13,'Assumptions (Wind)'!$V$8*Model!$AH$677*AVERAGE('Assumptions (Wind)'!$AE$2:$AF$2)/10^9),0)</f>
        <v>-0.196160339</v>
      </c>
      <c r="AL765" s="160">
        <f>IF(and($AH$677&gt;0,Model!AA$1&lt;='Assumptions (Wind)'!$V$13),PPMT('Assumptions (Wind)'!$V$10,Model!AA1,'Assumptions (Wind)'!$V$13,'Assumptions (Wind)'!$V$8*Model!$AH$677*AVERAGE('Assumptions (Wind)'!$AE$2:$AF$2)/10^9),0)</f>
        <v>-0.2118531661</v>
      </c>
      <c r="AM765" s="160">
        <f>IF(and($AH$677&gt;0,Model!AB$1&lt;='Assumptions (Wind)'!$V$13),PPMT('Assumptions (Wind)'!$V$10,Model!AB1,'Assumptions (Wind)'!$V$13,'Assumptions (Wind)'!$V$8*Model!$AH$677*AVERAGE('Assumptions (Wind)'!$AE$2:$AF$2)/10^9),0)</f>
        <v>-0.2288014194</v>
      </c>
      <c r="AN765" s="160">
        <f>IF(and($AH$677&gt;0,Model!AC$1&lt;='Assumptions (Wind)'!$V$13),PPMT('Assumptions (Wind)'!$V$10,Model!AC1,'Assumptions (Wind)'!$V$13,'Assumptions (Wind)'!$V$8*Model!$AH$677*AVERAGE('Assumptions (Wind)'!$AE$2:$AF$2)/10^9),0)</f>
        <v>-0.247105533</v>
      </c>
      <c r="AO765" s="160">
        <f>IF(and($AH$677&gt;0,Model!AD$1&lt;='Assumptions (Wind)'!$V$13),PPMT('Assumptions (Wind)'!$V$10,Model!AD1,'Assumptions (Wind)'!$V$13,'Assumptions (Wind)'!$V$8*Model!$AH$677*AVERAGE('Assumptions (Wind)'!$AE$2:$AF$2)/10^9),0)</f>
        <v>-0.2668739756</v>
      </c>
      <c r="AP765" s="160">
        <f>IF(and($AH$677&gt;0,Model!AE$1&lt;='Assumptions (Wind)'!$V$13),PPMT('Assumptions (Wind)'!$V$10,Model!AE1,'Assumptions (Wind)'!$V$13,'Assumptions (Wind)'!$V$8*Model!$AH$677*AVERAGE('Assumptions (Wind)'!$AE$2:$AF$2)/10^9),0)</f>
        <v>-0.2882238936</v>
      </c>
      <c r="AQ765" s="160">
        <f>IF(and($AH$677&gt;0,Model!AF$1&lt;='Assumptions (Wind)'!$V$13),PPMT('Assumptions (Wind)'!$V$10,Model!AF1,'Assumptions (Wind)'!$V$13,'Assumptions (Wind)'!$V$8*Model!$AH$677*AVERAGE('Assumptions (Wind)'!$AE$2:$AF$2)/10^9),0)</f>
        <v>-0.3112818051</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-0.1491438072</v>
      </c>
      <c r="AJ766" s="177">
        <f>IF(and($AI$677&gt;0,Model!X$1&lt;='Assumptions (Wind)'!$V$13),PPMT('Assumptions (Wind)'!$V$10,Model!X1,'Assumptions (Wind)'!$V$13,'Assumptions (Wind)'!$V$8*Model!$AI$677*AVERAGE('Assumptions (Wind)'!$AF$2:$AG$2)/10^9),0)</f>
        <v>-0.1610753118</v>
      </c>
      <c r="AK766" s="177">
        <f>IF(and($AI$677&gt;0,Model!Y$1&lt;='Assumptions (Wind)'!$V$13),PPMT('Assumptions (Wind)'!$V$10,Model!Y1,'Assumptions (Wind)'!$V$13,'Assumptions (Wind)'!$V$8*Model!$AI$677*AVERAGE('Assumptions (Wind)'!$AF$2:$AG$2)/10^9),0)</f>
        <v>-0.1739613367</v>
      </c>
      <c r="AL766" s="177">
        <f>IF(and($AI$677&gt;0,Model!Z$1&lt;='Assumptions (Wind)'!$V$13),PPMT('Assumptions (Wind)'!$V$10,Model!Z1,'Assumptions (Wind)'!$V$13,'Assumptions (Wind)'!$V$8*Model!$AI$677*AVERAGE('Assumptions (Wind)'!$AF$2:$AG$2)/10^9),0)</f>
        <v>-0.1878782437</v>
      </c>
      <c r="AM766" s="177">
        <f>IF(and($AI$677&gt;0,Model!AA$1&lt;='Assumptions (Wind)'!$V$13),PPMT('Assumptions (Wind)'!$V$10,Model!AA1,'Assumptions (Wind)'!$V$13,'Assumptions (Wind)'!$V$8*Model!$AI$677*AVERAGE('Assumptions (Wind)'!$AF$2:$AG$2)/10^9),0)</f>
        <v>-0.2029085032</v>
      </c>
      <c r="AN766" s="177">
        <f>IF(and($AI$677&gt;0,Model!AB$1&lt;='Assumptions (Wind)'!$V$13),PPMT('Assumptions (Wind)'!$V$10,Model!AB1,'Assumptions (Wind)'!$V$13,'Assumptions (Wind)'!$V$8*Model!$AI$677*AVERAGE('Assumptions (Wind)'!$AF$2:$AG$2)/10^9),0)</f>
        <v>-0.2191411834</v>
      </c>
      <c r="AO766" s="177">
        <f>IF(and($AI$677&gt;0,Model!AC$1&lt;='Assumptions (Wind)'!$V$13),PPMT('Assumptions (Wind)'!$V$10,Model!AC1,'Assumptions (Wind)'!$V$13,'Assumptions (Wind)'!$V$8*Model!$AI$677*AVERAGE('Assumptions (Wind)'!$AF$2:$AG$2)/10^9),0)</f>
        <v>-0.2366724781</v>
      </c>
      <c r="AP766" s="177">
        <f>IF(and($AI$677&gt;0,Model!AD$1&lt;='Assumptions (Wind)'!$V$13),PPMT('Assumptions (Wind)'!$V$10,Model!AD1,'Assumptions (Wind)'!$V$13,'Assumptions (Wind)'!$V$8*Model!$AI$677*AVERAGE('Assumptions (Wind)'!$AF$2:$AG$2)/10^9),0)</f>
        <v>-0.2556062763</v>
      </c>
      <c r="AQ766" s="177">
        <f>IF(and($AI$677&gt;0,Model!AE$1&lt;='Assumptions (Wind)'!$V$13),PPMT('Assumptions (Wind)'!$V$10,Model!AE1,'Assumptions (Wind)'!$V$13,'Assumptions (Wind)'!$V$8*Model!$AI$677*AVERAGE('Assumptions (Wind)'!$AF$2:$AG$2)/10^9),0)</f>
        <v>-0.2760547785</v>
      </c>
      <c r="AR766" s="177">
        <f>IF(and($AI$677&gt;0,Model!AF$1&lt;='Assumptions (Wind)'!$V$13),PPMT('Assumptions (Wind)'!$V$10,Model!AF1,'Assumptions (Wind)'!$V$13,'Assumptions (Wind)'!$V$8*Model!$AI$677*AVERAGE('Assumptions (Wind)'!$AF$2:$AG$2)/10^9),0)</f>
        <v>-0.2981391607</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-0.1502160543</v>
      </c>
      <c r="AK767" s="177">
        <f>IF(and($AJ$677&gt;0,Model!X$1&lt;='Assumptions (Wind)'!$V$13),PPMT('Assumptions (Wind)'!$V$10,Model!X1,'Assumptions (Wind)'!$V$13,'Assumptions (Wind)'!$V$8*Model!$AJ$677*AVERAGE('Assumptions (Wind)'!$AG$2:$AH$2)/10^9),0)</f>
        <v>-0.1622333387</v>
      </c>
      <c r="AL767" s="177">
        <f>IF(and($AJ$677&gt;0,Model!Y$1&lt;='Assumptions (Wind)'!$V$13),PPMT('Assumptions (Wind)'!$V$10,Model!Y1,'Assumptions (Wind)'!$V$13,'Assumptions (Wind)'!$V$8*Model!$AJ$677*AVERAGE('Assumptions (Wind)'!$AG$2:$AH$2)/10^9),0)</f>
        <v>-0.1752120058</v>
      </c>
      <c r="AM767" s="177">
        <f>IF(and($AJ$677&gt;0,Model!Z$1&lt;='Assumptions (Wind)'!$V$13),PPMT('Assumptions (Wind)'!$V$10,Model!Z1,'Assumptions (Wind)'!$V$13,'Assumptions (Wind)'!$V$8*Model!$AJ$677*AVERAGE('Assumptions (Wind)'!$AG$2:$AH$2)/10^9),0)</f>
        <v>-0.1892289662</v>
      </c>
      <c r="AN767" s="177">
        <f>IF(and($AJ$677&gt;0,Model!AA$1&lt;='Assumptions (Wind)'!$V$13),PPMT('Assumptions (Wind)'!$V$10,Model!AA1,'Assumptions (Wind)'!$V$13,'Assumptions (Wind)'!$V$8*Model!$AJ$677*AVERAGE('Assumptions (Wind)'!$AG$2:$AH$2)/10^9),0)</f>
        <v>-0.2043672835</v>
      </c>
      <c r="AO767" s="177">
        <f>IF(and($AJ$677&gt;0,Model!AB$1&lt;='Assumptions (Wind)'!$V$13),PPMT('Assumptions (Wind)'!$V$10,Model!AB1,'Assumptions (Wind)'!$V$13,'Assumptions (Wind)'!$V$8*Model!$AJ$677*AVERAGE('Assumptions (Wind)'!$AG$2:$AH$2)/10^9),0)</f>
        <v>-0.2207166662</v>
      </c>
      <c r="AP767" s="177">
        <f>IF(and($AJ$677&gt;0,Model!AC$1&lt;='Assumptions (Wind)'!$V$13),PPMT('Assumptions (Wind)'!$V$10,Model!AC1,'Assumptions (Wind)'!$V$13,'Assumptions (Wind)'!$V$8*Model!$AJ$677*AVERAGE('Assumptions (Wind)'!$AG$2:$AH$2)/10^9),0)</f>
        <v>-0.2383739995</v>
      </c>
      <c r="AQ767" s="177">
        <f>IF(and($AJ$677&gt;0,Model!AD$1&lt;='Assumptions (Wind)'!$V$13),PPMT('Assumptions (Wind)'!$V$10,Model!AD1,'Assumptions (Wind)'!$V$13,'Assumptions (Wind)'!$V$8*Model!$AJ$677*AVERAGE('Assumptions (Wind)'!$AG$2:$AH$2)/10^9),0)</f>
        <v>-0.2574439195</v>
      </c>
      <c r="AR767" s="177">
        <f>IF(and($AJ$677&gt;0,Model!AE$1&lt;='Assumptions (Wind)'!$V$13),PPMT('Assumptions (Wind)'!$V$10,Model!AE1,'Assumptions (Wind)'!$V$13,'Assumptions (Wind)'!$V$8*Model!$AJ$677*AVERAGE('Assumptions (Wind)'!$AG$2:$AH$2)/10^9),0)</f>
        <v>-0.278039433</v>
      </c>
      <c r="AS767" s="177">
        <f>IF(and($AJ$677&gt;0,Model!AF$1&lt;='Assumptions (Wind)'!$V$13),PPMT('Assumptions (Wind)'!$V$10,Model!AF1,'Assumptions (Wind)'!$V$13,'Assumptions (Wind)'!$V$8*Model!$AJ$677*AVERAGE('Assumptions (Wind)'!$AG$2:$AH$2)/10^9),0)</f>
        <v>-0.3002825877</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-0.1537125163</v>
      </c>
      <c r="AL768" s="160">
        <f>IF(and($AK$677&gt;0,Model!X$1&lt;='Assumptions (Wind)'!$V$13),PPMT('Assumptions (Wind)'!$V$10,Model!X1,'Assumptions (Wind)'!$V$13,'Assumptions (Wind)'!$V$8*Model!$AK$677*AVERAGE('Assumptions (Wind)'!$AH$2:$AI$2)/10^9),0)</f>
        <v>-0.1660095176</v>
      </c>
      <c r="AM768" s="160">
        <f>IF(and($AK$677&gt;0,Model!Y$1&lt;='Assumptions (Wind)'!$V$13),PPMT('Assumptions (Wind)'!$V$10,Model!Y1,'Assumptions (Wind)'!$V$13,'Assumptions (Wind)'!$V$8*Model!$AK$677*AVERAGE('Assumptions (Wind)'!$AH$2:$AI$2)/10^9),0)</f>
        <v>-0.179290279</v>
      </c>
      <c r="AN768" s="160">
        <f>IF(and($AK$677&gt;0,Model!Z$1&lt;='Assumptions (Wind)'!$V$13),PPMT('Assumptions (Wind)'!$V$10,Model!Z1,'Assumptions (Wind)'!$V$13,'Assumptions (Wind)'!$V$8*Model!$AK$677*AVERAGE('Assumptions (Wind)'!$AH$2:$AI$2)/10^9),0)</f>
        <v>-0.1936335013</v>
      </c>
      <c r="AO768" s="160">
        <f>IF(and($AK$677&gt;0,Model!AA$1&lt;='Assumptions (Wind)'!$V$13),PPMT('Assumptions (Wind)'!$V$10,Model!AA1,'Assumptions (Wind)'!$V$13,'Assumptions (Wind)'!$V$8*Model!$AK$677*AVERAGE('Assumptions (Wind)'!$AH$2:$AI$2)/10^9),0)</f>
        <v>-0.2091241814</v>
      </c>
      <c r="AP768" s="160">
        <f>IF(and($AK$677&gt;0,Model!AB$1&lt;='Assumptions (Wind)'!$V$13),PPMT('Assumptions (Wind)'!$V$10,Model!AB1,'Assumptions (Wind)'!$V$13,'Assumptions (Wind)'!$V$8*Model!$AK$677*AVERAGE('Assumptions (Wind)'!$AH$2:$AI$2)/10^9),0)</f>
        <v>-0.2258541159</v>
      </c>
      <c r="AQ768" s="160">
        <f>IF(and($AK$677&gt;0,Model!AC$1&lt;='Assumptions (Wind)'!$V$13),PPMT('Assumptions (Wind)'!$V$10,Model!AC1,'Assumptions (Wind)'!$V$13,'Assumptions (Wind)'!$V$8*Model!$AK$677*AVERAGE('Assumptions (Wind)'!$AH$2:$AI$2)/10^9),0)</f>
        <v>-0.2439224452</v>
      </c>
      <c r="AR768" s="160">
        <f>IF(and($AK$677&gt;0,Model!AD$1&lt;='Assumptions (Wind)'!$V$13),PPMT('Assumptions (Wind)'!$V$10,Model!AD1,'Assumptions (Wind)'!$V$13,'Assumptions (Wind)'!$V$8*Model!$AK$677*AVERAGE('Assumptions (Wind)'!$AH$2:$AI$2)/10^9),0)</f>
        <v>-0.2634362408</v>
      </c>
      <c r="AS768" s="160">
        <f>IF(and($AK$677&gt;0,Model!AE$1&lt;='Assumptions (Wind)'!$V$13),PPMT('Assumptions (Wind)'!$V$10,Model!AE1,'Assumptions (Wind)'!$V$13,'Assumptions (Wind)'!$V$8*Model!$AK$677*AVERAGE('Assumptions (Wind)'!$AH$2:$AI$2)/10^9),0)</f>
        <v>-0.2845111401</v>
      </c>
      <c r="AT768" s="160">
        <f>IF(and($AK$677&gt;0,Model!AF$1&lt;='Assumptions (Wind)'!$V$13),PPMT('Assumptions (Wind)'!$V$10,Model!AF1,'Assumptions (Wind)'!$V$13,'Assumptions (Wind)'!$V$8*Model!$AK$677*AVERAGE('Assumptions (Wind)'!$AH$2:$AI$2)/10^9),0)</f>
        <v>-0.3072720313</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-0.1626570577</v>
      </c>
      <c r="AM769" s="177">
        <f>IF(and($AL$677&gt;0,Model!X$1&lt;='Assumptions (Wind)'!$V$13),PPMT('Assumptions (Wind)'!$V$10,Model!X1,'Assumptions (Wind)'!$V$13,'Assumptions (Wind)'!$V$8*Model!$AL$677*AVERAGE('Assumptions (Wind)'!$AI$2:$AJ$2)/10^9),0)</f>
        <v>-0.1756696223</v>
      </c>
      <c r="AN769" s="177">
        <f>IF(and($AL$677&gt;0,Model!Y$1&lt;='Assumptions (Wind)'!$V$13),PPMT('Assumptions (Wind)'!$V$10,Model!Y1,'Assumptions (Wind)'!$V$13,'Assumptions (Wind)'!$V$8*Model!$AL$677*AVERAGE('Assumptions (Wind)'!$AI$2:$AJ$2)/10^9),0)</f>
        <v>-0.1897231921</v>
      </c>
      <c r="AO769" s="177">
        <f>IF(and($AL$677&gt;0,Model!Z$1&lt;='Assumptions (Wind)'!$V$13),PPMT('Assumptions (Wind)'!$V$10,Model!Z1,'Assumptions (Wind)'!$V$13,'Assumptions (Wind)'!$V$8*Model!$AL$677*AVERAGE('Assumptions (Wind)'!$AI$2:$AJ$2)/10^9),0)</f>
        <v>-0.2049010474</v>
      </c>
      <c r="AP769" s="177">
        <f>IF(and($AL$677&gt;0,Model!AA$1&lt;='Assumptions (Wind)'!$V$13),PPMT('Assumptions (Wind)'!$V$10,Model!AA1,'Assumptions (Wind)'!$V$13,'Assumptions (Wind)'!$V$8*Model!$AL$677*AVERAGE('Assumptions (Wind)'!$AI$2:$AJ$2)/10^9),0)</f>
        <v>-0.2212931312</v>
      </c>
      <c r="AQ769" s="177">
        <f>IF(and($AL$677&gt;0,Model!AB$1&lt;='Assumptions (Wind)'!$V$13),PPMT('Assumptions (Wind)'!$V$10,Model!AB1,'Assumptions (Wind)'!$V$13,'Assumptions (Wind)'!$V$8*Model!$AL$677*AVERAGE('Assumptions (Wind)'!$AI$2:$AJ$2)/10^9),0)</f>
        <v>-0.2389965817</v>
      </c>
      <c r="AR769" s="177">
        <f>IF(and($AL$677&gt;0,Model!AC$1&lt;='Assumptions (Wind)'!$V$13),PPMT('Assumptions (Wind)'!$V$10,Model!AC1,'Assumptions (Wind)'!$V$13,'Assumptions (Wind)'!$V$8*Model!$AL$677*AVERAGE('Assumptions (Wind)'!$AI$2:$AJ$2)/10^9),0)</f>
        <v>-0.2581163083</v>
      </c>
      <c r="AS769" s="177">
        <f>IF(and($AL$677&gt;0,Model!AD$1&lt;='Assumptions (Wind)'!$V$13),PPMT('Assumptions (Wind)'!$V$10,Model!AD1,'Assumptions (Wind)'!$V$13,'Assumptions (Wind)'!$V$8*Model!$AL$677*AVERAGE('Assumptions (Wind)'!$AI$2:$AJ$2)/10^9),0)</f>
        <v>-0.2787656129</v>
      </c>
      <c r="AT769" s="177">
        <f>IF(and($AL$677&gt;0,Model!AE$1&lt;='Assumptions (Wind)'!$V$13),PPMT('Assumptions (Wind)'!$V$10,Model!AE1,'Assumptions (Wind)'!$V$13,'Assumptions (Wind)'!$V$8*Model!$AL$677*AVERAGE('Assumptions (Wind)'!$AI$2:$AJ$2)/10^9),0)</f>
        <v>-0.301066862</v>
      </c>
      <c r="AU769" s="177">
        <f>IF(and($AL$677&gt;0,Model!AF$1&lt;='Assumptions (Wind)'!$V$13),PPMT('Assumptions (Wind)'!$V$10,Model!AF1,'Assumptions (Wind)'!$V$13,'Assumptions (Wind)'!$V$8*Model!$AL$677*AVERAGE('Assumptions (Wind)'!$AI$2:$AJ$2)/10^9),0)</f>
        <v>-0.3251522109</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-0.1774854588</v>
      </c>
      <c r="AN770" s="160">
        <f>IF(and($AM$677&gt;0,Model!X$1&lt;='Assumptions (Wind)'!$V$13),PPMT('Assumptions (Wind)'!$V$10,Model!X1,'Assumptions (Wind)'!$V$13,'Assumptions (Wind)'!$V$8*Model!$AM$677*AVERAGE('Assumptions (Wind)'!$AJ$2:$AK$2)/10^9),0)</f>
        <v>-0.1916842955</v>
      </c>
      <c r="AO770" s="160">
        <f>IF(and($AM$677&gt;0,Model!Y$1&lt;='Assumptions (Wind)'!$V$13),PPMT('Assumptions (Wind)'!$V$10,Model!Y1,'Assumptions (Wind)'!$V$13,'Assumptions (Wind)'!$V$8*Model!$AM$677*AVERAGE('Assumptions (Wind)'!$AJ$2:$AK$2)/10^9),0)</f>
        <v>-0.2070190391</v>
      </c>
      <c r="AP770" s="160">
        <f>IF(and($AM$677&gt;0,Model!Z$1&lt;='Assumptions (Wind)'!$V$13),PPMT('Assumptions (Wind)'!$V$10,Model!Z1,'Assumptions (Wind)'!$V$13,'Assumptions (Wind)'!$V$8*Model!$AM$677*AVERAGE('Assumptions (Wind)'!$AJ$2:$AK$2)/10^9),0)</f>
        <v>-0.2235805622</v>
      </c>
      <c r="AQ770" s="160">
        <f>IF(and($AM$677&gt;0,Model!AA$1&lt;='Assumptions (Wind)'!$V$13),PPMT('Assumptions (Wind)'!$V$10,Model!AA1,'Assumptions (Wind)'!$V$13,'Assumptions (Wind)'!$V$8*Model!$AM$677*AVERAGE('Assumptions (Wind)'!$AJ$2:$AK$2)/10^9),0)</f>
        <v>-0.2414670072</v>
      </c>
      <c r="AR770" s="160">
        <f>IF(and($AM$677&gt;0,Model!AB$1&lt;='Assumptions (Wind)'!$V$13),PPMT('Assumptions (Wind)'!$V$10,Model!AB1,'Assumptions (Wind)'!$V$13,'Assumptions (Wind)'!$V$8*Model!$AM$677*AVERAGE('Assumptions (Wind)'!$AJ$2:$AK$2)/10^9),0)</f>
        <v>-0.2607843678</v>
      </c>
      <c r="AS770" s="160">
        <f>IF(and($AM$677&gt;0,Model!AC$1&lt;='Assumptions (Wind)'!$V$13),PPMT('Assumptions (Wind)'!$V$10,Model!AC1,'Assumptions (Wind)'!$V$13,'Assumptions (Wind)'!$V$8*Model!$AM$677*AVERAGE('Assumptions (Wind)'!$AJ$2:$AK$2)/10^9),0)</f>
        <v>-0.2816471172</v>
      </c>
      <c r="AT770" s="160">
        <f>IF(and($AM$677&gt;0,Model!AD$1&lt;='Assumptions (Wind)'!$V$13),PPMT('Assumptions (Wind)'!$V$10,Model!AD1,'Assumptions (Wind)'!$V$13,'Assumptions (Wind)'!$V$8*Model!$AM$677*AVERAGE('Assumptions (Wind)'!$AJ$2:$AK$2)/10^9),0)</f>
        <v>-0.3041788866</v>
      </c>
      <c r="AU770" s="160">
        <f>IF(and($AM$677&gt;0,Model!AE$1&lt;='Assumptions (Wind)'!$V$13),PPMT('Assumptions (Wind)'!$V$10,Model!AE1,'Assumptions (Wind)'!$V$13,'Assumptions (Wind)'!$V$8*Model!$AM$677*AVERAGE('Assumptions (Wind)'!$AJ$2:$AK$2)/10^9),0)</f>
        <v>-0.3285131975</v>
      </c>
      <c r="AV770" s="160">
        <f>IF(and($AM$677&gt;0,Model!AF$1&lt;='Assumptions (Wind)'!$V$13),PPMT('Assumptions (Wind)'!$V$10,Model!AF1,'Assumptions (Wind)'!$V$13,'Assumptions (Wind)'!$V$8*Model!$AM$677*AVERAGE('Assumptions (Wind)'!$AJ$2:$AK$2)/10^9),0)</f>
        <v>-0.3547942533</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-0.1829755866</v>
      </c>
      <c r="AO771" s="160">
        <f>IF(and($AN$677&gt;0,Model!X$1&lt;='Assumptions (Wind)'!$V$13),PPMT('Assumptions (Wind)'!$V$10,Model!X1,'Assumptions (Wind)'!$V$13,'Assumptions (Wind)'!$V$8*Model!$AN$677*AVERAGE('Assumptions (Wind)'!$AK$2:$AL$2)/10^9),0)</f>
        <v>-0.1976136335</v>
      </c>
      <c r="AP771" s="160">
        <f>IF(and($AN$677&gt;0,Model!Y$1&lt;='Assumptions (Wind)'!$V$13),PPMT('Assumptions (Wind)'!$V$10,Model!Y1,'Assumptions (Wind)'!$V$13,'Assumptions (Wind)'!$V$8*Model!$AN$677*AVERAGE('Assumptions (Wind)'!$AK$2:$AL$2)/10^9),0)</f>
        <v>-0.2134227242</v>
      </c>
      <c r="AQ771" s="160">
        <f>IF(and($AN$677&gt;0,Model!Z$1&lt;='Assumptions (Wind)'!$V$13),PPMT('Assumptions (Wind)'!$V$10,Model!Z1,'Assumptions (Wind)'!$V$13,'Assumptions (Wind)'!$V$8*Model!$AN$677*AVERAGE('Assumptions (Wind)'!$AK$2:$AL$2)/10^9),0)</f>
        <v>-0.2304965421</v>
      </c>
      <c r="AR771" s="160">
        <f>IF(and($AN$677&gt;0,Model!AA$1&lt;='Assumptions (Wind)'!$V$13),PPMT('Assumptions (Wind)'!$V$10,Model!AA1,'Assumptions (Wind)'!$V$13,'Assumptions (Wind)'!$V$8*Model!$AN$677*AVERAGE('Assumptions (Wind)'!$AK$2:$AL$2)/10^9),0)</f>
        <v>-0.2489362655</v>
      </c>
      <c r="AS771" s="160">
        <f>IF(and($AN$677&gt;0,Model!AB$1&lt;='Assumptions (Wind)'!$V$13),PPMT('Assumptions (Wind)'!$V$10,Model!AB1,'Assumptions (Wind)'!$V$13,'Assumptions (Wind)'!$V$8*Model!$AN$677*AVERAGE('Assumptions (Wind)'!$AK$2:$AL$2)/10^9),0)</f>
        <v>-0.2688511667</v>
      </c>
      <c r="AT771" s="160">
        <f>IF(and($AN$677&gt;0,Model!AC$1&lt;='Assumptions (Wind)'!$V$13),PPMT('Assumptions (Wind)'!$V$10,Model!AC1,'Assumptions (Wind)'!$V$13,'Assumptions (Wind)'!$V$8*Model!$AN$677*AVERAGE('Assumptions (Wind)'!$AK$2:$AL$2)/10^9),0)</f>
        <v>-0.29035926</v>
      </c>
      <c r="AU771" s="160">
        <f>IF(and($AN$677&gt;0,Model!AD$1&lt;='Assumptions (Wind)'!$V$13),PPMT('Assumptions (Wind)'!$V$10,Model!AD1,'Assumptions (Wind)'!$V$13,'Assumptions (Wind)'!$V$8*Model!$AN$677*AVERAGE('Assumptions (Wind)'!$AK$2:$AL$2)/10^9),0)</f>
        <v>-0.3135880008</v>
      </c>
      <c r="AV771" s="160">
        <f>IF(and($AN$677&gt;0,Model!AE$1&lt;='Assumptions (Wind)'!$V$13),PPMT('Assumptions (Wind)'!$V$10,Model!AE1,'Assumptions (Wind)'!$V$13,'Assumptions (Wind)'!$V$8*Model!$AN$677*AVERAGE('Assumptions (Wind)'!$AK$2:$AL$2)/10^9),0)</f>
        <v>-0.3386750409</v>
      </c>
      <c r="AW771" s="160">
        <f>IF(and($AN$677&gt;0,Model!AF$1&lt;='Assumptions (Wind)'!$V$13),PPMT('Assumptions (Wind)'!$V$10,Model!AF1,'Assumptions (Wind)'!$V$13,'Assumptions (Wind)'!$V$8*Model!$AN$677*AVERAGE('Assumptions (Wind)'!$AK$2:$AL$2)/10^9),0)</f>
        <v>-0.3657690442</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-0.1690777257</v>
      </c>
      <c r="AP772" s="160">
        <f>IF(and($AO$677&gt;0,Model!X$1&lt;='Assumptions (Wind)'!$V$13),PPMT('Assumptions (Wind)'!$V$10,Model!X1,'Assumptions (Wind)'!$V$13,'Assumptions (Wind)'!$V$8*Model!$AO$677*AVERAGE('Assumptions (Wind)'!$AL$2:$AM$2)/10^9),0)</f>
        <v>-0.1826039437</v>
      </c>
      <c r="AQ772" s="160">
        <f>IF(and($AO$677&gt;0,Model!Y$1&lt;='Assumptions (Wind)'!$V$13),PPMT('Assumptions (Wind)'!$V$10,Model!Y1,'Assumptions (Wind)'!$V$13,'Assumptions (Wind)'!$V$8*Model!$AO$677*AVERAGE('Assumptions (Wind)'!$AL$2:$AM$2)/10^9),0)</f>
        <v>-0.1972122592</v>
      </c>
      <c r="AR772" s="160">
        <f>IF(and($AO$677&gt;0,Model!Z$1&lt;='Assumptions (Wind)'!$V$13),PPMT('Assumptions (Wind)'!$V$10,Model!Z1,'Assumptions (Wind)'!$V$13,'Assumptions (Wind)'!$V$8*Model!$AO$677*AVERAGE('Assumptions (Wind)'!$AL$2:$AM$2)/10^9),0)</f>
        <v>-0.21298924</v>
      </c>
      <c r="AS772" s="160">
        <f>IF(and($AO$677&gt;0,Model!AA$1&lt;='Assumptions (Wind)'!$V$13),PPMT('Assumptions (Wind)'!$V$10,Model!AA1,'Assumptions (Wind)'!$V$13,'Assumptions (Wind)'!$V$8*Model!$AO$677*AVERAGE('Assumptions (Wind)'!$AL$2:$AM$2)/10^9),0)</f>
        <v>-0.2300283792</v>
      </c>
      <c r="AT772" s="160">
        <f>IF(and($AO$677&gt;0,Model!AB$1&lt;='Assumptions (Wind)'!$V$13),PPMT('Assumptions (Wind)'!$V$10,Model!AB1,'Assumptions (Wind)'!$V$13,'Assumptions (Wind)'!$V$8*Model!$AO$677*AVERAGE('Assumptions (Wind)'!$AL$2:$AM$2)/10^9),0)</f>
        <v>-0.2484306495</v>
      </c>
      <c r="AU772" s="160">
        <f>IF(and($AO$677&gt;0,Model!AC$1&lt;='Assumptions (Wind)'!$V$13),PPMT('Assumptions (Wind)'!$V$10,Model!AC1,'Assumptions (Wind)'!$V$13,'Assumptions (Wind)'!$V$8*Model!$AO$677*AVERAGE('Assumptions (Wind)'!$AL$2:$AM$2)/10^9),0)</f>
        <v>-0.2683051015</v>
      </c>
      <c r="AV772" s="160">
        <f>IF(and($AO$677&gt;0,Model!AD$1&lt;='Assumptions (Wind)'!$V$13),PPMT('Assumptions (Wind)'!$V$10,Model!AD1,'Assumptions (Wind)'!$V$13,'Assumptions (Wind)'!$V$8*Model!$AO$677*AVERAGE('Assumptions (Wind)'!$AL$2:$AM$2)/10^9),0)</f>
        <v>-0.2897695096</v>
      </c>
      <c r="AW772" s="160">
        <f>IF(and($AO$677&gt;0,Model!AE$1&lt;='Assumptions (Wind)'!$V$13),PPMT('Assumptions (Wind)'!$V$10,Model!AE1,'Assumptions (Wind)'!$V$13,'Assumptions (Wind)'!$V$8*Model!$AO$677*AVERAGE('Assumptions (Wind)'!$AL$2:$AM$2)/10^9),0)</f>
        <v>-0.3129510703</v>
      </c>
      <c r="AX772" s="160">
        <f>IF(and($AO$677&gt;0,Model!AF$1&lt;='Assumptions (Wind)'!$V$13),PPMT('Assumptions (Wind)'!$V$10,Model!AF1,'Assumptions (Wind)'!$V$13,'Assumptions (Wind)'!$V$8*Model!$AO$677*AVERAGE('Assumptions (Wind)'!$AL$2:$AM$2)/10^9),0)</f>
        <v>-0.337987156</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-0.2047768256</v>
      </c>
      <c r="AQ773" s="160">
        <f>IF(and($AP$677&gt;0,Model!X$1&lt;='Assumptions (Wind)'!$V$13),PPMT('Assumptions (Wind)'!$V$10,Model!X1,'Assumptions (Wind)'!$V$13,'Assumptions (Wind)'!$V$8*Model!$AP$677*AVERAGE('Assumptions (Wind)'!$AM$2:$AN$2)/10^9),0)</f>
        <v>-0.2211589716</v>
      </c>
      <c r="AR773" s="160">
        <f>IF(and($AP$677&gt;0,Model!Y$1&lt;='Assumptions (Wind)'!$V$13),PPMT('Assumptions (Wind)'!$V$10,Model!Y1,'Assumptions (Wind)'!$V$13,'Assumptions (Wind)'!$V$8*Model!$AP$677*AVERAGE('Assumptions (Wind)'!$AM$2:$AN$2)/10^9),0)</f>
        <v>-0.2388516893</v>
      </c>
      <c r="AS773" s="160">
        <f>IF(and($AP$677&gt;0,Model!Z$1&lt;='Assumptions (Wind)'!$V$13),PPMT('Assumptions (Wind)'!$V$10,Model!Z1,'Assumptions (Wind)'!$V$13,'Assumptions (Wind)'!$V$8*Model!$AP$677*AVERAGE('Assumptions (Wind)'!$AM$2:$AN$2)/10^9),0)</f>
        <v>-0.2579598245</v>
      </c>
      <c r="AT773" s="160">
        <f>IF(and($AP$677&gt;0,Model!AA$1&lt;='Assumptions (Wind)'!$V$13),PPMT('Assumptions (Wind)'!$V$10,Model!AA1,'Assumptions (Wind)'!$V$13,'Assumptions (Wind)'!$V$8*Model!$AP$677*AVERAGE('Assumptions (Wind)'!$AM$2:$AN$2)/10^9),0)</f>
        <v>-0.2785966104</v>
      </c>
      <c r="AU773" s="160">
        <f>IF(and($AP$677&gt;0,Model!AB$1&lt;='Assumptions (Wind)'!$V$13),PPMT('Assumptions (Wind)'!$V$10,Model!AB1,'Assumptions (Wind)'!$V$13,'Assumptions (Wind)'!$V$8*Model!$AP$677*AVERAGE('Assumptions (Wind)'!$AM$2:$AN$2)/10^9),0)</f>
        <v>-0.3008843393</v>
      </c>
      <c r="AV773" s="160">
        <f>IF(and($AP$677&gt;0,Model!AC$1&lt;='Assumptions (Wind)'!$V$13),PPMT('Assumptions (Wind)'!$V$10,Model!AC1,'Assumptions (Wind)'!$V$13,'Assumptions (Wind)'!$V$8*Model!$AP$677*AVERAGE('Assumptions (Wind)'!$AM$2:$AN$2)/10^9),0)</f>
        <v>-0.3249550864</v>
      </c>
      <c r="AW773" s="160">
        <f>IF(and($AP$677&gt;0,Model!AD$1&lt;='Assumptions (Wind)'!$V$13),PPMT('Assumptions (Wind)'!$V$10,Model!AD1,'Assumptions (Wind)'!$V$13,'Assumptions (Wind)'!$V$8*Model!$AP$677*AVERAGE('Assumptions (Wind)'!$AM$2:$AN$2)/10^9),0)</f>
        <v>-0.3509514933</v>
      </c>
      <c r="AX773" s="160">
        <f>IF(and($AP$677&gt;0,Model!AE$1&lt;='Assumptions (Wind)'!$V$13),PPMT('Assumptions (Wind)'!$V$10,Model!AE1,'Assumptions (Wind)'!$V$13,'Assumptions (Wind)'!$V$8*Model!$AP$677*AVERAGE('Assumptions (Wind)'!$AM$2:$AN$2)/10^9),0)</f>
        <v>-0.3790276128</v>
      </c>
      <c r="AY773" s="160">
        <f>IF(and($AP$677&gt;0,Model!AF$1&lt;='Assumptions (Wind)'!$V$13),PPMT('Assumptions (Wind)'!$V$10,Model!AF1,'Assumptions (Wind)'!$V$13,'Assumptions (Wind)'!$V$8*Model!$AP$677*AVERAGE('Assumptions (Wind)'!$AM$2:$AN$2)/10^9),0)</f>
        <v>-0.4093498218</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-0.2001610238</v>
      </c>
      <c r="AR774" s="160">
        <f>IF(and($AQ$677&gt;0,Model!X$1&lt;='Assumptions (Wind)'!$V$13),PPMT('Assumptions (Wind)'!$V$10,Model!X1,'Assumptions (Wind)'!$V$13,'Assumptions (Wind)'!$V$8*Model!$AQ$677*AVERAGE('Assumptions (Wind)'!$AN$2:$AO$2)/10^9),0)</f>
        <v>-0.2161739057</v>
      </c>
      <c r="AS774" s="160">
        <f>IF(and($AQ$677&gt;0,Model!Y$1&lt;='Assumptions (Wind)'!$V$13),PPMT('Assumptions (Wind)'!$V$10,Model!Y1,'Assumptions (Wind)'!$V$13,'Assumptions (Wind)'!$V$8*Model!$AQ$677*AVERAGE('Assumptions (Wind)'!$AN$2:$AO$2)/10^9),0)</f>
        <v>-0.2334678181</v>
      </c>
      <c r="AT774" s="160">
        <f>IF(and($AQ$677&gt;0,Model!Z$1&lt;='Assumptions (Wind)'!$V$13),PPMT('Assumptions (Wind)'!$V$10,Model!Z1,'Assumptions (Wind)'!$V$13,'Assumptions (Wind)'!$V$8*Model!$AQ$677*AVERAGE('Assumptions (Wind)'!$AN$2:$AO$2)/10^9),0)</f>
        <v>-0.2521452436</v>
      </c>
      <c r="AU774" s="160">
        <f>IF(and($AQ$677&gt;0,Model!AA$1&lt;='Assumptions (Wind)'!$V$13),PPMT('Assumptions (Wind)'!$V$10,Model!AA1,'Assumptions (Wind)'!$V$13,'Assumptions (Wind)'!$V$8*Model!$AQ$677*AVERAGE('Assumptions (Wind)'!$AN$2:$AO$2)/10^9),0)</f>
        <v>-0.2723168631</v>
      </c>
      <c r="AV774" s="160">
        <f>IF(and($AQ$677&gt;0,Model!AB$1&lt;='Assumptions (Wind)'!$V$13),PPMT('Assumptions (Wind)'!$V$10,Model!AB1,'Assumptions (Wind)'!$V$13,'Assumptions (Wind)'!$V$8*Model!$AQ$677*AVERAGE('Assumptions (Wind)'!$AN$2:$AO$2)/10^9),0)</f>
        <v>-0.2941022121</v>
      </c>
      <c r="AW774" s="160">
        <f>IF(and($AQ$677&gt;0,Model!AC$1&lt;='Assumptions (Wind)'!$V$13),PPMT('Assumptions (Wind)'!$V$10,Model!AC1,'Assumptions (Wind)'!$V$13,'Assumptions (Wind)'!$V$8*Model!$AQ$677*AVERAGE('Assumptions (Wind)'!$AN$2:$AO$2)/10^9),0)</f>
        <v>-0.3176303891</v>
      </c>
      <c r="AX774" s="160">
        <f>IF(and($AQ$677&gt;0,Model!AD$1&lt;='Assumptions (Wind)'!$V$13),PPMT('Assumptions (Wind)'!$V$10,Model!AD1,'Assumptions (Wind)'!$V$13,'Assumptions (Wind)'!$V$8*Model!$AQ$677*AVERAGE('Assumptions (Wind)'!$AN$2:$AO$2)/10^9),0)</f>
        <v>-0.3430408202</v>
      </c>
      <c r="AY774" s="160">
        <f>IF(and($AQ$677&gt;0,Model!AE$1&lt;='Assumptions (Wind)'!$V$13),PPMT('Assumptions (Wind)'!$V$10,Model!AE1,'Assumptions (Wind)'!$V$13,'Assumptions (Wind)'!$V$8*Model!$AQ$677*AVERAGE('Assumptions (Wind)'!$AN$2:$AO$2)/10^9),0)</f>
        <v>-0.3704840858</v>
      </c>
      <c r="AZ774" s="160">
        <f>IF(and($AQ$677&gt;0,Model!AF$1&lt;='Assumptions (Wind)'!$V$13),PPMT('Assumptions (Wind)'!$V$10,Model!AF1,'Assumptions (Wind)'!$V$13,'Assumptions (Wind)'!$V$8*Model!$AQ$677*AVERAGE('Assumptions (Wind)'!$AN$2:$AO$2)/10^9),0)</f>
        <v>-0.4001228127</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-0.1610883268</v>
      </c>
      <c r="AS775" s="160">
        <f>IF(and($AR$677&gt;0,Model!X$1&lt;='Assumptions (Wind)'!$V$13),PPMT('Assumptions (Wind)'!$V$10,Model!X1,'Assumptions (Wind)'!$V$13,'Assumptions (Wind)'!$V$8*Model!$AR$677*AVERAGE('Assumptions (Wind)'!$AO$2:$AP$2)/10^9),0)</f>
        <v>-0.173975393</v>
      </c>
      <c r="AT775" s="160">
        <f>IF(and($AR$677&gt;0,Model!Y$1&lt;='Assumptions (Wind)'!$V$13),PPMT('Assumptions (Wind)'!$V$10,Model!Y1,'Assumptions (Wind)'!$V$13,'Assumptions (Wind)'!$V$8*Model!$AR$677*AVERAGE('Assumptions (Wind)'!$AO$2:$AP$2)/10^9),0)</f>
        <v>-0.1878934244</v>
      </c>
      <c r="AU775" s="160">
        <f>IF(and($AR$677&gt;0,Model!Z$1&lt;='Assumptions (Wind)'!$V$13),PPMT('Assumptions (Wind)'!$V$10,Model!Z1,'Assumptions (Wind)'!$V$13,'Assumptions (Wind)'!$V$8*Model!$AR$677*AVERAGE('Assumptions (Wind)'!$AO$2:$AP$2)/10^9),0)</f>
        <v>-0.2029248984</v>
      </c>
      <c r="AV775" s="160">
        <f>IF(and($AR$677&gt;0,Model!AA$1&lt;='Assumptions (Wind)'!$V$13),PPMT('Assumptions (Wind)'!$V$10,Model!AA1,'Assumptions (Wind)'!$V$13,'Assumptions (Wind)'!$V$8*Model!$AR$677*AVERAGE('Assumptions (Wind)'!$AO$2:$AP$2)/10^9),0)</f>
        <v>-0.2191588902</v>
      </c>
      <c r="AW775" s="160">
        <f>IF(and($AR$677&gt;0,Model!AB$1&lt;='Assumptions (Wind)'!$V$13),PPMT('Assumptions (Wind)'!$V$10,Model!AB1,'Assumptions (Wind)'!$V$13,'Assumptions (Wind)'!$V$8*Model!$AR$677*AVERAGE('Assumptions (Wind)'!$AO$2:$AP$2)/10^9),0)</f>
        <v>-0.2366916014</v>
      </c>
      <c r="AX775" s="160">
        <f>IF(and($AR$677&gt;0,Model!AC$1&lt;='Assumptions (Wind)'!$V$13),PPMT('Assumptions (Wind)'!$V$10,Model!AC1,'Assumptions (Wind)'!$V$13,'Assumptions (Wind)'!$V$8*Model!$AR$677*AVERAGE('Assumptions (Wind)'!$AO$2:$AP$2)/10^9),0)</f>
        <v>-0.2556269296</v>
      </c>
      <c r="AY775" s="160">
        <f>IF(and($AR$677&gt;0,Model!AD$1&lt;='Assumptions (Wind)'!$V$13),PPMT('Assumptions (Wind)'!$V$10,Model!AD1,'Assumptions (Wind)'!$V$13,'Assumptions (Wind)'!$V$8*Model!$AR$677*AVERAGE('Assumptions (Wind)'!$AO$2:$AP$2)/10^9),0)</f>
        <v>-0.2760770839</v>
      </c>
      <c r="AZ775" s="160">
        <f>IF(and($AR$677&gt;0,Model!AE$1&lt;='Assumptions (Wind)'!$V$13),PPMT('Assumptions (Wind)'!$V$10,Model!AE1,'Assumptions (Wind)'!$V$13,'Assumptions (Wind)'!$V$8*Model!$AR$677*AVERAGE('Assumptions (Wind)'!$AO$2:$AP$2)/10^9),0)</f>
        <v>-0.2981632506</v>
      </c>
      <c r="BA775" s="160">
        <f>IF(and($AR$677&gt;0,Model!AF$1&lt;='Assumptions (Wind)'!$V$13),PPMT('Assumptions (Wind)'!$V$10,Model!AF1,'Assumptions (Wind)'!$V$13,'Assumptions (Wind)'!$V$8*Model!$AR$677*AVERAGE('Assumptions (Wind)'!$AO$2:$AP$2)/10^9),0)</f>
        <v>-0.3220163107</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-0.1647114173</v>
      </c>
      <c r="AT776" s="160">
        <f>IF(and($AS$677&gt;0,Model!X$1&lt;='Assumptions (Wind)'!$V$13),PPMT('Assumptions (Wind)'!$V$10,Model!X1,'Assumptions (Wind)'!$V$13,'Assumptions (Wind)'!$V$8*Model!$AS$677*AVERAGE('Assumptions (Wind)'!$AP$2:$AQ$2)/10^9),0)</f>
        <v>-0.1778883307</v>
      </c>
      <c r="AU776" s="160">
        <f>IF(and($AS$677&gt;0,Model!Y$1&lt;='Assumptions (Wind)'!$V$13),PPMT('Assumptions (Wind)'!$V$10,Model!Y1,'Assumptions (Wind)'!$V$13,'Assumptions (Wind)'!$V$8*Model!$AS$677*AVERAGE('Assumptions (Wind)'!$AP$2:$AQ$2)/10^9),0)</f>
        <v>-0.1921193971</v>
      </c>
      <c r="AV776" s="160">
        <f>IF(and($AS$677&gt;0,Model!Z$1&lt;='Assumptions (Wind)'!$V$13),PPMT('Assumptions (Wind)'!$V$10,Model!Z1,'Assumptions (Wind)'!$V$13,'Assumptions (Wind)'!$V$8*Model!$AS$677*AVERAGE('Assumptions (Wind)'!$AP$2:$AQ$2)/10^9),0)</f>
        <v>-0.2074889489</v>
      </c>
      <c r="AW776" s="160">
        <f>IF(and($AS$677&gt;0,Model!AA$1&lt;='Assumptions (Wind)'!$V$13),PPMT('Assumptions (Wind)'!$V$10,Model!AA1,'Assumptions (Wind)'!$V$13,'Assumptions (Wind)'!$V$8*Model!$AS$677*AVERAGE('Assumptions (Wind)'!$AP$2:$AQ$2)/10^9),0)</f>
        <v>-0.2240880648</v>
      </c>
      <c r="AX776" s="160">
        <f>IF(and($AS$677&gt;0,Model!AB$1&lt;='Assumptions (Wind)'!$V$13),PPMT('Assumptions (Wind)'!$V$10,Model!AB1,'Assumptions (Wind)'!$V$13,'Assumptions (Wind)'!$V$8*Model!$AS$677*AVERAGE('Assumptions (Wind)'!$AP$2:$AQ$2)/10^9),0)</f>
        <v>-0.24201511</v>
      </c>
      <c r="AY776" s="160">
        <f>IF(and($AS$677&gt;0,Model!AC$1&lt;='Assumptions (Wind)'!$V$13),PPMT('Assumptions (Wind)'!$V$10,Model!AC1,'Assumptions (Wind)'!$V$13,'Assumptions (Wind)'!$V$8*Model!$AS$677*AVERAGE('Assumptions (Wind)'!$AP$2:$AQ$2)/10^9),0)</f>
        <v>-0.2613763188</v>
      </c>
      <c r="AZ776" s="160">
        <f>IF(and($AS$677&gt;0,Model!AD$1&lt;='Assumptions (Wind)'!$V$13),PPMT('Assumptions (Wind)'!$V$10,Model!AD1,'Assumptions (Wind)'!$V$13,'Assumptions (Wind)'!$V$8*Model!$AS$677*AVERAGE('Assumptions (Wind)'!$AP$2:$AQ$2)/10^9),0)</f>
        <v>-0.2822864243</v>
      </c>
      <c r="BA776" s="160">
        <f>IF(and($AS$677&gt;0,Model!AE$1&lt;='Assumptions (Wind)'!$V$13),PPMT('Assumptions (Wind)'!$V$10,Model!AE1,'Assumptions (Wind)'!$V$13,'Assumptions (Wind)'!$V$8*Model!$AS$677*AVERAGE('Assumptions (Wind)'!$AP$2:$AQ$2)/10^9),0)</f>
        <v>-0.3048693383</v>
      </c>
      <c r="BB776" s="160">
        <f>IF(and($AS$677&gt;0,Model!AF$1&lt;='Assumptions (Wind)'!$V$13),PPMT('Assumptions (Wind)'!$V$10,Model!AF1,'Assumptions (Wind)'!$V$13,'Assumptions (Wind)'!$V$8*Model!$AS$677*AVERAGE('Assumptions (Wind)'!$AP$2:$AQ$2)/10^9),0)</f>
        <v>-0.3292588853</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-0.1657773875</v>
      </c>
      <c r="AU777" s="160">
        <f>IF(and($AT$677&gt;0,Model!X$1&lt;='Assumptions (Wind)'!$V$13),PPMT('Assumptions (Wind)'!$V$10,Model!X1,'Assumptions (Wind)'!$V$13,'Assumptions (Wind)'!$V$8*Model!$AT$677*AVERAGE('Assumptions (Wind)'!$AQ$2:$AR$2)/10^9),0)</f>
        <v>-0.1790395784</v>
      </c>
      <c r="AV777" s="160">
        <f>IF(and($AT$677&gt;0,Model!Y$1&lt;='Assumptions (Wind)'!$V$13),PPMT('Assumptions (Wind)'!$V$10,Model!Y1,'Assumptions (Wind)'!$V$13,'Assumptions (Wind)'!$V$8*Model!$AT$677*AVERAGE('Assumptions (Wind)'!$AQ$2:$AR$2)/10^9),0)</f>
        <v>-0.1933627447</v>
      </c>
      <c r="AW777" s="160">
        <f>IF(and($AT$677&gt;0,Model!Z$1&lt;='Assumptions (Wind)'!$V$13),PPMT('Assumptions (Wind)'!$V$10,Model!Z1,'Assumptions (Wind)'!$V$13,'Assumptions (Wind)'!$V$8*Model!$AT$677*AVERAGE('Assumptions (Wind)'!$AQ$2:$AR$2)/10^9),0)</f>
        <v>-0.2088317643</v>
      </c>
      <c r="AX777" s="160">
        <f>IF(and($AT$677&gt;0,Model!AA$1&lt;='Assumptions (Wind)'!$V$13),PPMT('Assumptions (Wind)'!$V$10,Model!AA1,'Assumptions (Wind)'!$V$13,'Assumptions (Wind)'!$V$8*Model!$AT$677*AVERAGE('Assumptions (Wind)'!$AQ$2:$AR$2)/10^9),0)</f>
        <v>-0.2255383054</v>
      </c>
      <c r="AY777" s="160">
        <f>IF(and($AT$677&gt;0,Model!AB$1&lt;='Assumptions (Wind)'!$V$13),PPMT('Assumptions (Wind)'!$V$10,Model!AB1,'Assumptions (Wind)'!$V$13,'Assumptions (Wind)'!$V$8*Model!$AT$677*AVERAGE('Assumptions (Wind)'!$AQ$2:$AR$2)/10^9),0)</f>
        <v>-0.2435813699</v>
      </c>
      <c r="AZ777" s="160">
        <f>IF(and($AT$677&gt;0,Model!AC$1&lt;='Assumptions (Wind)'!$V$13),PPMT('Assumptions (Wind)'!$V$10,Model!AC1,'Assumptions (Wind)'!$V$13,'Assumptions (Wind)'!$V$8*Model!$AT$677*AVERAGE('Assumptions (Wind)'!$AQ$2:$AR$2)/10^9),0)</f>
        <v>-0.2630678795</v>
      </c>
      <c r="BA777" s="160">
        <f>IF(and($AT$677&gt;0,Model!AD$1&lt;='Assumptions (Wind)'!$V$13),PPMT('Assumptions (Wind)'!$V$10,Model!AD1,'Assumptions (Wind)'!$V$13,'Assumptions (Wind)'!$V$8*Model!$AT$677*AVERAGE('Assumptions (Wind)'!$AQ$2:$AR$2)/10^9),0)</f>
        <v>-0.2841133098</v>
      </c>
      <c r="BB777" s="160">
        <f>IF(and($AT$677&gt;0,Model!AE$1&lt;='Assumptions (Wind)'!$V$13),PPMT('Assumptions (Wind)'!$V$10,Model!AE1,'Assumptions (Wind)'!$V$13,'Assumptions (Wind)'!$V$8*Model!$AT$677*AVERAGE('Assumptions (Wind)'!$AQ$2:$AR$2)/10^9),0)</f>
        <v>-0.3068423746</v>
      </c>
      <c r="BC777" s="160">
        <f>IF(and($AT$677&gt;0,Model!AF$1&lt;='Assumptions (Wind)'!$V$13),PPMT('Assumptions (Wind)'!$V$10,Model!AF1,'Assumptions (Wind)'!$V$13,'Assumptions (Wind)'!$V$8*Model!$AT$677*AVERAGE('Assumptions (Wind)'!$AQ$2:$AR$2)/10^9),0)</f>
        <v>-0.3313897646</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-0.1825329051</v>
      </c>
      <c r="AV778" s="160">
        <f>IF(and($AU$677&gt;0,Model!X$1&lt;='Assumptions (Wind)'!$V$13),PPMT('Assumptions (Wind)'!$V$10,Model!X1,'Assumptions (Wind)'!$V$13,'Assumptions (Wind)'!$V$8*Model!$AU$677*AVERAGE('Assumptions (Wind)'!$AR$2:$AS$2)/10^9),0)</f>
        <v>-0.1971355375</v>
      </c>
      <c r="AW778" s="160">
        <f>IF(and($AU$677&gt;0,Model!Y$1&lt;='Assumptions (Wind)'!$V$13),PPMT('Assumptions (Wind)'!$V$10,Model!Y1,'Assumptions (Wind)'!$V$13,'Assumptions (Wind)'!$V$8*Model!$AU$677*AVERAGE('Assumptions (Wind)'!$AR$2:$AS$2)/10^9),0)</f>
        <v>-0.2129063805</v>
      </c>
      <c r="AX778" s="160">
        <f>IF(and($AU$677&gt;0,Model!Z$1&lt;='Assumptions (Wind)'!$V$13),PPMT('Assumptions (Wind)'!$V$10,Model!Z1,'Assumptions (Wind)'!$V$13,'Assumptions (Wind)'!$V$8*Model!$AU$677*AVERAGE('Assumptions (Wind)'!$AR$2:$AS$2)/10^9),0)</f>
        <v>-0.2299388909</v>
      </c>
      <c r="AY778" s="160">
        <f>IF(and($AU$677&gt;0,Model!AA$1&lt;='Assumptions (Wind)'!$V$13),PPMT('Assumptions (Wind)'!$V$10,Model!AA1,'Assumptions (Wind)'!$V$13,'Assumptions (Wind)'!$V$8*Model!$AU$677*AVERAGE('Assumptions (Wind)'!$AR$2:$AS$2)/10^9),0)</f>
        <v>-0.2483340022</v>
      </c>
      <c r="AZ778" s="160">
        <f>IF(and($AU$677&gt;0,Model!AB$1&lt;='Assumptions (Wind)'!$V$13),PPMT('Assumptions (Wind)'!$V$10,Model!AB1,'Assumptions (Wind)'!$V$13,'Assumptions (Wind)'!$V$8*Model!$AU$677*AVERAGE('Assumptions (Wind)'!$AR$2:$AS$2)/10^9),0)</f>
        <v>-0.2682007223</v>
      </c>
      <c r="BA778" s="160">
        <f>IF(and($AU$677&gt;0,Model!AC$1&lt;='Assumptions (Wind)'!$V$13),PPMT('Assumptions (Wind)'!$V$10,Model!AC1,'Assumptions (Wind)'!$V$13,'Assumptions (Wind)'!$V$8*Model!$AU$677*AVERAGE('Assumptions (Wind)'!$AR$2:$AS$2)/10^9),0)</f>
        <v>-0.2896567801</v>
      </c>
      <c r="BB778" s="160">
        <f>IF(and($AU$677&gt;0,Model!AD$1&lt;='Assumptions (Wind)'!$V$13),PPMT('Assumptions (Wind)'!$V$10,Model!AD1,'Assumptions (Wind)'!$V$13,'Assumptions (Wind)'!$V$8*Model!$AU$677*AVERAGE('Assumptions (Wind)'!$AR$2:$AS$2)/10^9),0)</f>
        <v>-0.3128293225</v>
      </c>
      <c r="BC778" s="160">
        <f>IF(and($AU$677&gt;0,Model!AE$1&lt;='Assumptions (Wind)'!$V$13),PPMT('Assumptions (Wind)'!$V$10,Model!AE1,'Assumptions (Wind)'!$V$13,'Assumptions (Wind)'!$V$8*Model!$AU$677*AVERAGE('Assumptions (Wind)'!$AR$2:$AS$2)/10^9),0)</f>
        <v>-0.3378556683</v>
      </c>
      <c r="BD778" s="160">
        <f>IF(and($AU$677&gt;0,Model!AF$1&lt;='Assumptions (Wind)'!$V$13),PPMT('Assumptions (Wind)'!$V$10,Model!AF1,'Assumptions (Wind)'!$V$13,'Assumptions (Wind)'!$V$8*Model!$AU$677*AVERAGE('Assumptions (Wind)'!$AR$2:$AS$2)/10^9),0)</f>
        <v>-0.3648841218</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-0.1706589796</v>
      </c>
      <c r="AW779" s="160">
        <f>IF(and($AV$677&gt;0,Model!X$1&lt;='Assumptions (Wind)'!$V$13),PPMT('Assumptions (Wind)'!$V$10,Model!X1,'Assumptions (Wind)'!$V$13,'Assumptions (Wind)'!$V$8*Model!$AV$677*AVERAGE('Assumptions (Wind)'!$AS$2:$AT$2)/10^9),0)</f>
        <v>-0.184311698</v>
      </c>
      <c r="AX779" s="160">
        <f>IF(and($AV$677&gt;0,Model!Y$1&lt;='Assumptions (Wind)'!$V$13),PPMT('Assumptions (Wind)'!$V$10,Model!Y1,'Assumptions (Wind)'!$V$13,'Assumptions (Wind)'!$V$8*Model!$AV$677*AVERAGE('Assumptions (Wind)'!$AS$2:$AT$2)/10^9),0)</f>
        <v>-0.1990566338</v>
      </c>
      <c r="AY779" s="160">
        <f>IF(and($AV$677&gt;0,Model!Z$1&lt;='Assumptions (Wind)'!$V$13),PPMT('Assumptions (Wind)'!$V$10,Model!Z1,'Assumptions (Wind)'!$V$13,'Assumptions (Wind)'!$V$8*Model!$AV$677*AVERAGE('Assumptions (Wind)'!$AS$2:$AT$2)/10^9),0)</f>
        <v>-0.2149811645</v>
      </c>
      <c r="AZ779" s="160">
        <f>IF(and($AV$677&gt;0,Model!AA$1&lt;='Assumptions (Wind)'!$V$13),PPMT('Assumptions (Wind)'!$V$10,Model!AA1,'Assumptions (Wind)'!$V$13,'Assumptions (Wind)'!$V$8*Model!$AV$677*AVERAGE('Assumptions (Wind)'!$AS$2:$AT$2)/10^9),0)</f>
        <v>-0.2321796577</v>
      </c>
      <c r="BA779" s="160">
        <f>IF(and($AV$677&gt;0,Model!AB$1&lt;='Assumptions (Wind)'!$V$13),PPMT('Assumptions (Wind)'!$V$10,Model!AB1,'Assumptions (Wind)'!$V$13,'Assumptions (Wind)'!$V$8*Model!$AV$677*AVERAGE('Assumptions (Wind)'!$AS$2:$AT$2)/10^9),0)</f>
        <v>-0.2507540303</v>
      </c>
      <c r="BB779" s="160">
        <f>IF(and($AV$677&gt;0,Model!AC$1&lt;='Assumptions (Wind)'!$V$13),PPMT('Assumptions (Wind)'!$V$10,Model!AC1,'Assumptions (Wind)'!$V$13,'Assumptions (Wind)'!$V$8*Model!$AV$677*AVERAGE('Assumptions (Wind)'!$AS$2:$AT$2)/10^9),0)</f>
        <v>-0.2708143527</v>
      </c>
      <c r="BC779" s="160">
        <f>IF(and($AV$677&gt;0,Model!AD$1&lt;='Assumptions (Wind)'!$V$13),PPMT('Assumptions (Wind)'!$V$10,Model!AD1,'Assumptions (Wind)'!$V$13,'Assumptions (Wind)'!$V$8*Model!$AV$677*AVERAGE('Assumptions (Wind)'!$AS$2:$AT$2)/10^9),0)</f>
        <v>-0.2924795009</v>
      </c>
      <c r="BD779" s="160">
        <f>IF(and($AV$677&gt;0,Model!AE$1&lt;='Assumptions (Wind)'!$V$13),PPMT('Assumptions (Wind)'!$V$10,Model!AE1,'Assumptions (Wind)'!$V$13,'Assumptions (Wind)'!$V$8*Model!$AV$677*AVERAGE('Assumptions (Wind)'!$AS$2:$AT$2)/10^9),0)</f>
        <v>-0.315877861</v>
      </c>
      <c r="BE779" s="160">
        <f>IF(and($AV$677&gt;0,Model!AF$1&lt;='Assumptions (Wind)'!$V$13),PPMT('Assumptions (Wind)'!$V$10,Model!AF1,'Assumptions (Wind)'!$V$13,'Assumptions (Wind)'!$V$8*Model!$AV$677*AVERAGE('Assumptions (Wind)'!$AS$2:$AT$2)/10^9),0)</f>
        <v>-0.3411480899</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-0.1751947859</v>
      </c>
      <c r="AX780" s="160">
        <f>IF(and($AW$677&gt;0,Model!X$1&lt;='Assumptions (Wind)'!$V$13),PPMT('Assumptions (Wind)'!$V$10,Model!X1,'Assumptions (Wind)'!$V$13,'Assumptions (Wind)'!$V$8*Model!$AW$677*AVERAGE('Assumptions (Wind)'!$AT$2:$AU$2)/10^9),0)</f>
        <v>-0.1892103687</v>
      </c>
      <c r="AY780" s="160">
        <f>IF(and($AW$677&gt;0,Model!Y$1&lt;='Assumptions (Wind)'!$V$13),PPMT('Assumptions (Wind)'!$V$10,Model!Y1,'Assumptions (Wind)'!$V$13,'Assumptions (Wind)'!$V$8*Model!$AW$677*AVERAGE('Assumptions (Wind)'!$AT$2:$AU$2)/10^9),0)</f>
        <v>-0.2043471982</v>
      </c>
      <c r="AZ780" s="160">
        <f>IF(and($AW$677&gt;0,Model!Z$1&lt;='Assumptions (Wind)'!$V$13),PPMT('Assumptions (Wind)'!$V$10,Model!Z1,'Assumptions (Wind)'!$V$13,'Assumptions (Wind)'!$V$8*Model!$AW$677*AVERAGE('Assumptions (Wind)'!$AT$2:$AU$2)/10^9),0)</f>
        <v>-0.2206949741</v>
      </c>
      <c r="BA780" s="160">
        <f>IF(and($AW$677&gt;0,Model!AA$1&lt;='Assumptions (Wind)'!$V$13),PPMT('Assumptions (Wind)'!$V$10,Model!AA1,'Assumptions (Wind)'!$V$13,'Assumptions (Wind)'!$V$8*Model!$AW$677*AVERAGE('Assumptions (Wind)'!$AT$2:$AU$2)/10^9),0)</f>
        <v>-0.238350572</v>
      </c>
      <c r="BB780" s="160">
        <f>IF(and($AW$677&gt;0,Model!AB$1&lt;='Assumptions (Wind)'!$V$13),PPMT('Assumptions (Wind)'!$V$10,Model!AB1,'Assumptions (Wind)'!$V$13,'Assumptions (Wind)'!$V$8*Model!$AW$677*AVERAGE('Assumptions (Wind)'!$AT$2:$AU$2)/10^9),0)</f>
        <v>-0.2574186178</v>
      </c>
      <c r="BC780" s="160">
        <f>IF(and($AW$677&gt;0,Model!AC$1&lt;='Assumptions (Wind)'!$V$13),PPMT('Assumptions (Wind)'!$V$10,Model!AC1,'Assumptions (Wind)'!$V$13,'Assumptions (Wind)'!$V$8*Model!$AW$677*AVERAGE('Assumptions (Wind)'!$AT$2:$AU$2)/10^9),0)</f>
        <v>-0.2780121072</v>
      </c>
      <c r="BD780" s="160">
        <f>IF(and($AW$677&gt;0,Model!AD$1&lt;='Assumptions (Wind)'!$V$13),PPMT('Assumptions (Wind)'!$V$10,Model!AD1,'Assumptions (Wind)'!$V$13,'Assumptions (Wind)'!$V$8*Model!$AW$677*AVERAGE('Assumptions (Wind)'!$AT$2:$AU$2)/10^9),0)</f>
        <v>-0.3002530758</v>
      </c>
      <c r="BE780" s="160">
        <f>IF(and($AW$677&gt;0,Model!AE$1&lt;='Assumptions (Wind)'!$V$13),PPMT('Assumptions (Wind)'!$V$10,Model!AE1,'Assumptions (Wind)'!$V$13,'Assumptions (Wind)'!$V$8*Model!$AW$677*AVERAGE('Assumptions (Wind)'!$AT$2:$AU$2)/10^9),0)</f>
        <v>-0.3242733219</v>
      </c>
      <c r="BF780" s="160">
        <f>IF(and($AW$677&gt;0,Model!AF$1&lt;='Assumptions (Wind)'!$V$13),PPMT('Assumptions (Wind)'!$V$10,Model!AF1,'Assumptions (Wind)'!$V$13,'Assumptions (Wind)'!$V$8*Model!$AW$677*AVERAGE('Assumptions (Wind)'!$AT$2:$AU$2)/10^9),0)</f>
        <v>-0.3502151876</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-0.1676820603</v>
      </c>
      <c r="AY781" s="160">
        <f>IF(and($AX$677&gt;0,Model!X$1&lt;='Assumptions (Wind)'!$V$13),PPMT('Assumptions (Wind)'!$V$10,Model!X1,'Assumptions (Wind)'!$V$13,'Assumptions (Wind)'!$V$8*Model!$AX$677*AVERAGE('Assumptions (Wind)'!$AU$2:$AV$2)/10^9),0)</f>
        <v>-0.1810966251</v>
      </c>
      <c r="AZ781" s="160">
        <f>IF(and($AX$677&gt;0,Model!Y$1&lt;='Assumptions (Wind)'!$V$13),PPMT('Assumptions (Wind)'!$V$10,Model!Y1,'Assumptions (Wind)'!$V$13,'Assumptions (Wind)'!$V$8*Model!$AX$677*AVERAGE('Assumptions (Wind)'!$AU$2:$AV$2)/10^9),0)</f>
        <v>-0.1955843551</v>
      </c>
      <c r="BA781" s="160">
        <f>IF(and($AX$677&gt;0,Model!Z$1&lt;='Assumptions (Wind)'!$V$13),PPMT('Assumptions (Wind)'!$V$10,Model!Z1,'Assumptions (Wind)'!$V$13,'Assumptions (Wind)'!$V$8*Model!$AX$677*AVERAGE('Assumptions (Wind)'!$AU$2:$AV$2)/10^9),0)</f>
        <v>-0.2112311035</v>
      </c>
      <c r="BB781" s="160">
        <f>IF(and($AX$677&gt;0,Model!AA$1&lt;='Assumptions (Wind)'!$V$13),PPMT('Assumptions (Wind)'!$V$10,Model!AA1,'Assumptions (Wind)'!$V$13,'Assumptions (Wind)'!$V$8*Model!$AX$677*AVERAGE('Assumptions (Wind)'!$AU$2:$AV$2)/10^9),0)</f>
        <v>-0.2281295918</v>
      </c>
      <c r="BC781" s="160">
        <f>IF(and($AX$677&gt;0,Model!AB$1&lt;='Assumptions (Wind)'!$V$13),PPMT('Assumptions (Wind)'!$V$10,Model!AB1,'Assumptions (Wind)'!$V$13,'Assumptions (Wind)'!$V$8*Model!$AX$677*AVERAGE('Assumptions (Wind)'!$AU$2:$AV$2)/10^9),0)</f>
        <v>-0.2463799591</v>
      </c>
      <c r="BD781" s="160">
        <f>IF(and($AX$677&gt;0,Model!AC$1&lt;='Assumptions (Wind)'!$V$13),PPMT('Assumptions (Wind)'!$V$10,Model!AC1,'Assumptions (Wind)'!$V$13,'Assumptions (Wind)'!$V$8*Model!$AX$677*AVERAGE('Assumptions (Wind)'!$AU$2:$AV$2)/10^9),0)</f>
        <v>-0.2660903559</v>
      </c>
      <c r="BE781" s="160">
        <f>IF(and($AX$677&gt;0,Model!AD$1&lt;='Assumptions (Wind)'!$V$13),PPMT('Assumptions (Wind)'!$V$10,Model!AD1,'Assumptions (Wind)'!$V$13,'Assumptions (Wind)'!$V$8*Model!$AX$677*AVERAGE('Assumptions (Wind)'!$AU$2:$AV$2)/10^9),0)</f>
        <v>-0.2873775843</v>
      </c>
      <c r="BF781" s="160">
        <f>IF(and($AX$677&gt;0,Model!AE$1&lt;='Assumptions (Wind)'!$V$13),PPMT('Assumptions (Wind)'!$V$10,Model!AE1,'Assumptions (Wind)'!$V$13,'Assumptions (Wind)'!$V$8*Model!$AX$677*AVERAGE('Assumptions (Wind)'!$AU$2:$AV$2)/10^9),0)</f>
        <v>-0.3103677911</v>
      </c>
      <c r="BG781" s="160">
        <f>IF(and($AX$677&gt;0,Model!AF$1&lt;='Assumptions (Wind)'!$V$13),PPMT('Assumptions (Wind)'!$V$10,Model!AF1,'Assumptions (Wind)'!$V$13,'Assumptions (Wind)'!$V$8*Model!$AX$677*AVERAGE('Assumptions (Wind)'!$AU$2:$AV$2)/10^9),0)</f>
        <v>-0.3351972144</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-0.1688322543</v>
      </c>
      <c r="AZ782" s="160">
        <f>IF(and($AY$677&gt;0,Model!X$1&lt;='Assumptions (Wind)'!$V$13),PPMT('Assumptions (Wind)'!$V$10,Model!X1,'Assumptions (Wind)'!$V$13,'Assumptions (Wind)'!$V$8*Model!$AY$677*AVERAGE('Assumptions (Wind)'!$AV$2:$AW$2)/10^9),0)</f>
        <v>-0.1823388347</v>
      </c>
      <c r="BA782" s="160">
        <f>IF(and($AY$677&gt;0,Model!Y$1&lt;='Assumptions (Wind)'!$V$13),PPMT('Assumptions (Wind)'!$V$10,Model!Y1,'Assumptions (Wind)'!$V$13,'Assumptions (Wind)'!$V$8*Model!$AY$677*AVERAGE('Assumptions (Wind)'!$AV$2:$AW$2)/10^9),0)</f>
        <v>-0.1969259415</v>
      </c>
      <c r="BB782" s="160">
        <f>IF(and($AY$677&gt;0,Model!Z$1&lt;='Assumptions (Wind)'!$V$13),PPMT('Assumptions (Wind)'!$V$10,Model!Z1,'Assumptions (Wind)'!$V$13,'Assumptions (Wind)'!$V$8*Model!$AY$677*AVERAGE('Assumptions (Wind)'!$AV$2:$AW$2)/10^9),0)</f>
        <v>-0.2126800168</v>
      </c>
      <c r="BC782" s="160">
        <f>IF(and($AY$677&gt;0,Model!AA$1&lt;='Assumptions (Wind)'!$V$13),PPMT('Assumptions (Wind)'!$V$10,Model!AA1,'Assumptions (Wind)'!$V$13,'Assumptions (Wind)'!$V$8*Model!$AY$677*AVERAGE('Assumptions (Wind)'!$AV$2:$AW$2)/10^9),0)</f>
        <v>-0.2296944181</v>
      </c>
      <c r="BD782" s="160">
        <f>IF(and($AY$677&gt;0,Model!AB$1&lt;='Assumptions (Wind)'!$V$13),PPMT('Assumptions (Wind)'!$V$10,Model!AB1,'Assumptions (Wind)'!$V$13,'Assumptions (Wind)'!$V$8*Model!$AY$677*AVERAGE('Assumptions (Wind)'!$AV$2:$AW$2)/10^9),0)</f>
        <v>-0.2480699716</v>
      </c>
      <c r="BE782" s="160">
        <f>IF(and($AY$677&gt;0,Model!AC$1&lt;='Assumptions (Wind)'!$V$13),PPMT('Assumptions (Wind)'!$V$10,Model!AC1,'Assumptions (Wind)'!$V$13,'Assumptions (Wind)'!$V$8*Model!$AY$677*AVERAGE('Assumptions (Wind)'!$AV$2:$AW$2)/10^9),0)</f>
        <v>-0.2679155693</v>
      </c>
      <c r="BF782" s="160">
        <f>IF(and($AY$677&gt;0,Model!AD$1&lt;='Assumptions (Wind)'!$V$13),PPMT('Assumptions (Wind)'!$V$10,Model!AD1,'Assumptions (Wind)'!$V$13,'Assumptions (Wind)'!$V$8*Model!$AY$677*AVERAGE('Assumptions (Wind)'!$AV$2:$AW$2)/10^9),0)</f>
        <v>-0.2893488148</v>
      </c>
      <c r="BG782" s="160">
        <f>IF(and($AY$677&gt;0,Model!AE$1&lt;='Assumptions (Wind)'!$V$13),PPMT('Assumptions (Wind)'!$V$10,Model!AE1,'Assumptions (Wind)'!$V$13,'Assumptions (Wind)'!$V$8*Model!$AY$677*AVERAGE('Assumptions (Wind)'!$AV$2:$AW$2)/10^9),0)</f>
        <v>-0.31249672</v>
      </c>
      <c r="BH782" s="160">
        <f>IF(and($AY$677&gt;0,Model!AF$1&lt;='Assumptions (Wind)'!$V$13),PPMT('Assumptions (Wind)'!$V$10,Model!AF1,'Assumptions (Wind)'!$V$13,'Assumptions (Wind)'!$V$8*Model!$AY$677*AVERAGE('Assumptions (Wind)'!$AV$2:$AW$2)/10^9),0)</f>
        <v>-0.3374964576</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-0.3397684332</v>
      </c>
      <c r="BA783" s="160">
        <f>IF(and($AZ$677&gt;0,Model!X$1&lt;='Assumptions (Wind)'!$V$13),PPMT('Assumptions (Wind)'!$V$10,Model!X1,'Assumptions (Wind)'!$V$13,'Assumptions (Wind)'!$V$8*Model!$AZ$677*AVERAGE('Assumptions (Wind)'!$AW$2:$AX$2)/10^9),0)</f>
        <v>-0.3669499078</v>
      </c>
      <c r="BB783" s="160">
        <f>IF(and($AZ$677&gt;0,Model!Y$1&lt;='Assumptions (Wind)'!$V$13),PPMT('Assumptions (Wind)'!$V$10,Model!Y1,'Assumptions (Wind)'!$V$13,'Assumptions (Wind)'!$V$8*Model!$AZ$677*AVERAGE('Assumptions (Wind)'!$AW$2:$AX$2)/10^9),0)</f>
        <v>-0.3963059005</v>
      </c>
      <c r="BC783" s="160">
        <f>IF(and($AZ$677&gt;0,Model!Z$1&lt;='Assumptions (Wind)'!$V$13),PPMT('Assumptions (Wind)'!$V$10,Model!Z1,'Assumptions (Wind)'!$V$13,'Assumptions (Wind)'!$V$8*Model!$AZ$677*AVERAGE('Assumptions (Wind)'!$AW$2:$AX$2)/10^9),0)</f>
        <v>-0.4280103725</v>
      </c>
      <c r="BD783" s="160">
        <f>IF(and($AZ$677&gt;0,Model!AA$1&lt;='Assumptions (Wind)'!$V$13),PPMT('Assumptions (Wind)'!$V$10,Model!AA1,'Assumptions (Wind)'!$V$13,'Assumptions (Wind)'!$V$8*Model!$AZ$677*AVERAGE('Assumptions (Wind)'!$AW$2:$AX$2)/10^9),0)</f>
        <v>-0.4622512023</v>
      </c>
      <c r="BE783" s="160">
        <f>IF(and($AZ$677&gt;0,Model!AB$1&lt;='Assumptions (Wind)'!$V$13),PPMT('Assumptions (Wind)'!$V$10,Model!AB1,'Assumptions (Wind)'!$V$13,'Assumptions (Wind)'!$V$8*Model!$AZ$677*AVERAGE('Assumptions (Wind)'!$AW$2:$AX$2)/10^9),0)</f>
        <v>-0.4992312985</v>
      </c>
      <c r="BF783" s="160">
        <f>IF(and($AZ$677&gt;0,Model!AC$1&lt;='Assumptions (Wind)'!$V$13),PPMT('Assumptions (Wind)'!$V$10,Model!AC1,'Assumptions (Wind)'!$V$13,'Assumptions (Wind)'!$V$8*Model!$AZ$677*AVERAGE('Assumptions (Wind)'!$AW$2:$AX$2)/10^9),0)</f>
        <v>-0.5391698023</v>
      </c>
      <c r="BG783" s="160">
        <f>IF(and($AZ$677&gt;0,Model!AD$1&lt;='Assumptions (Wind)'!$V$13),PPMT('Assumptions (Wind)'!$V$10,Model!AD1,'Assumptions (Wind)'!$V$13,'Assumptions (Wind)'!$V$8*Model!$AZ$677*AVERAGE('Assumptions (Wind)'!$AW$2:$AX$2)/10^9),0)</f>
        <v>-0.5823033865</v>
      </c>
      <c r="BH783" s="160">
        <f>IF(and($AZ$677&gt;0,Model!AE$1&lt;='Assumptions (Wind)'!$V$13),PPMT('Assumptions (Wind)'!$V$10,Model!AE1,'Assumptions (Wind)'!$V$13,'Assumptions (Wind)'!$V$8*Model!$AZ$677*AVERAGE('Assumptions (Wind)'!$AW$2:$AX$2)/10^9),0)</f>
        <v>-0.6288876575</v>
      </c>
      <c r="BI783" s="160">
        <f>IF(and($AZ$677&gt;0,Model!AF$1&lt;='Assumptions (Wind)'!$V$13),PPMT('Assumptions (Wind)'!$V$10,Model!AF1,'Assumptions (Wind)'!$V$13,'Assumptions (Wind)'!$V$8*Model!$AZ$677*AVERAGE('Assumptions (Wind)'!$AW$2:$AX$2)/10^9),0)</f>
        <v>-0.6791986701</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-0.3418259334</v>
      </c>
      <c r="BB784" s="160">
        <f>IF(and($BA$677&gt;0,Model!X$1&lt;='Assumptions (Wind)'!$V$13),PPMT('Assumptions (Wind)'!$V$10,Model!X1,'Assumptions (Wind)'!$V$13,'Assumptions (Wind)'!$V$8*Model!$BA$677*AVERAGE('Assumptions (Wind)'!$AX$2:$AY$2)/10^9),0)</f>
        <v>-0.369172008</v>
      </c>
      <c r="BC784" s="160">
        <f>IF(and($BA$677&gt;0,Model!Y$1&lt;='Assumptions (Wind)'!$V$13),PPMT('Assumptions (Wind)'!$V$10,Model!Y1,'Assumptions (Wind)'!$V$13,'Assumptions (Wind)'!$V$8*Model!$BA$677*AVERAGE('Assumptions (Wind)'!$AX$2:$AY$2)/10^9),0)</f>
        <v>-0.3987057687</v>
      </c>
      <c r="BD784" s="160">
        <f>IF(and($BA$677&gt;0,Model!Z$1&lt;='Assumptions (Wind)'!$V$13),PPMT('Assumptions (Wind)'!$V$10,Model!Z1,'Assumptions (Wind)'!$V$13,'Assumptions (Wind)'!$V$8*Model!$BA$677*AVERAGE('Assumptions (Wind)'!$AX$2:$AY$2)/10^9),0)</f>
        <v>-0.4306022302</v>
      </c>
      <c r="BE784" s="160">
        <f>IF(and($BA$677&gt;0,Model!AA$1&lt;='Assumptions (Wind)'!$V$13),PPMT('Assumptions (Wind)'!$V$10,Model!AA1,'Assumptions (Wind)'!$V$13,'Assumptions (Wind)'!$V$8*Model!$BA$677*AVERAGE('Assumptions (Wind)'!$AX$2:$AY$2)/10^9),0)</f>
        <v>-0.4650504086</v>
      </c>
      <c r="BF784" s="160">
        <f>IF(and($BA$677&gt;0,Model!AB$1&lt;='Assumptions (Wind)'!$V$13),PPMT('Assumptions (Wind)'!$V$10,Model!AB1,'Assumptions (Wind)'!$V$13,'Assumptions (Wind)'!$V$8*Model!$BA$677*AVERAGE('Assumptions (Wind)'!$AX$2:$AY$2)/10^9),0)</f>
        <v>-0.5022544413</v>
      </c>
      <c r="BG784" s="160">
        <f>IF(and($BA$677&gt;0,Model!AC$1&lt;='Assumptions (Wind)'!$V$13),PPMT('Assumptions (Wind)'!$V$10,Model!AC1,'Assumptions (Wind)'!$V$13,'Assumptions (Wind)'!$V$8*Model!$BA$677*AVERAGE('Assumptions (Wind)'!$AX$2:$AY$2)/10^9),0)</f>
        <v>-0.5424347966</v>
      </c>
      <c r="BH784" s="160">
        <f>IF(and($BA$677&gt;0,Model!AD$1&lt;='Assumptions (Wind)'!$V$13),PPMT('Assumptions (Wind)'!$V$10,Model!AD1,'Assumptions (Wind)'!$V$13,'Assumptions (Wind)'!$V$8*Model!$BA$677*AVERAGE('Assumptions (Wind)'!$AX$2:$AY$2)/10^9),0)</f>
        <v>-0.5858295803</v>
      </c>
      <c r="BI784" s="160">
        <f>IF(and($BA$677&gt;0,Model!AE$1&lt;='Assumptions (Wind)'!$V$13),PPMT('Assumptions (Wind)'!$V$10,Model!AE1,'Assumptions (Wind)'!$V$13,'Assumptions (Wind)'!$V$8*Model!$BA$677*AVERAGE('Assumptions (Wind)'!$AX$2:$AY$2)/10^9),0)</f>
        <v>-0.6326959467</v>
      </c>
      <c r="BJ784" s="160">
        <f>IF(and($BA$677&gt;0,Model!AF$1&lt;='Assumptions (Wind)'!$V$13),PPMT('Assumptions (Wind)'!$V$10,Model!AF1,'Assumptions (Wind)'!$V$13,'Assumptions (Wind)'!$V$8*Model!$BA$677*AVERAGE('Assumptions (Wind)'!$AX$2:$AY$2)/10^9),0)</f>
        <v>-0.6833116224</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-0.001479269494</v>
      </c>
      <c r="E785" s="177">
        <f t="array" ref="E785">SUM(IF(ISERROR(E786:E836),"",E786:E836))</f>
        <v>-0.005044508554</v>
      </c>
      <c r="F785" s="177">
        <f t="array" ref="F785">SUM(IF(ISERROR(F786:F836),"",F786:F836))</f>
        <v>-0.009989767614</v>
      </c>
      <c r="G785" s="177">
        <f t="array" ref="G785">SUM(IF(ISERROR(G786:G836),"",G786:G836))</f>
        <v>-0.009434452012</v>
      </c>
      <c r="H785" s="177">
        <f t="array" ref="H785">SUM(IF(ISERROR(H786:H836),"",H786:H836))</f>
        <v>-0.008600706978</v>
      </c>
      <c r="I785" s="177">
        <f t="array" ref="I785">SUM(IF(ISERROR(I786:I836),"",I786:I836))</f>
        <v>-0.009493353654</v>
      </c>
      <c r="J785" s="177">
        <f t="array" ref="J785">SUM(IF(ISERROR(J786:J836),"",J786:J836))</f>
        <v>-0.01781957295</v>
      </c>
      <c r="K785" s="177">
        <f t="array" ref="K785">SUM(IF(ISERROR(K786:K836),"",K786:K836))</f>
        <v>-0.04129840502</v>
      </c>
      <c r="L785" s="177">
        <f t="array" ref="L785">SUM(IF(ISERROR(L786:L836),"",L786:L836))</f>
        <v>-0.07118844139</v>
      </c>
      <c r="M785" s="177">
        <f t="array" ref="M785">SUM(IF(ISERROR(M786:M836),"",M786:M836))</f>
        <v>-0.08159284015</v>
      </c>
      <c r="N785" s="177">
        <f t="array" ref="N785">SUM(IF(ISERROR(N786:N836),"",N786:N836))</f>
        <v>-0.1398542158</v>
      </c>
      <c r="O785" s="177">
        <f t="array" ref="O785">SUM(IF(ISERROR(O786:O836),"",O786:O836))</f>
        <v>-0.1840078992</v>
      </c>
      <c r="P785" s="177">
        <f t="array" ref="P785">SUM(IF(ISERROR(P786:P836),"",P786:P836))</f>
        <v>-0.1673247696</v>
      </c>
      <c r="Q785" s="177">
        <f t="array" ref="Q785">SUM(IF(ISERROR(Q786:Q836),"",Q786:Q836))</f>
        <v>-0.1528473069</v>
      </c>
      <c r="R785" s="177">
        <f t="array" ref="R785">SUM(IF(ISERROR(R786:R836),"",R786:R836))</f>
        <v>-0.1362998661</v>
      </c>
      <c r="S785" s="177">
        <f t="array" ref="S785">SUM(IF(ISERROR(S786:S836),"",S786:S836))</f>
        <v>-0.1343285379</v>
      </c>
      <c r="T785" s="177">
        <f t="array" ref="T785">SUM(IF(ISERROR(T786:T836),"",T786:T836))</f>
        <v>-0.1154287519</v>
      </c>
      <c r="U785" s="177">
        <f t="array" ref="U785">SUM(IF(ISERROR(U786:U836),"",U786:U836))</f>
        <v>-0.09902755568</v>
      </c>
      <c r="V785" s="177">
        <f t="array" ref="V785">SUM(IF(ISERROR(V786:V836),"",V786:V836))</f>
        <v>-0.07484485833</v>
      </c>
      <c r="W785" s="177">
        <f t="array" ref="W785">SUM(IF(ISERROR(W786:W836),"",W786:W836))</f>
        <v>-0.05373769771</v>
      </c>
      <c r="X785" s="177">
        <f t="array" ref="X785">SUM(IF(ISERROR(X786:X836),"",X786:X836))</f>
        <v>-0.2165843513</v>
      </c>
      <c r="Y785" s="177">
        <f t="array" ref="Y785">SUM(IF(ISERROR(Y786:Y836),"",Y786:Y836))</f>
        <v>-0.3747703705</v>
      </c>
      <c r="Z785" s="177">
        <f t="array" ref="Z785">SUM(IF(ISERROR(Z786:Z836),"",Z786:Z836))</f>
        <v>-0.5262889686</v>
      </c>
      <c r="AA785" s="177">
        <f t="array" ref="AA785">SUM(IF(ISERROR(AA786:AA836),"",AA786:AA836))</f>
        <v>-0.6621969197</v>
      </c>
      <c r="AB785" s="177">
        <f t="array" ref="AB785">SUM(IF(ISERROR(AB786:AB836),"",AB786:AB836))</f>
        <v>-0.7816185047</v>
      </c>
      <c r="AC785" s="177">
        <f t="array" ref="AC785">SUM(IF(ISERROR(AC786:AC836),"",AC786:AC836))</f>
        <v>-0.8831387114</v>
      </c>
      <c r="AD785" s="177">
        <f t="array" ref="AD785">SUM(IF(ISERROR(AD786:AD836),"",AD786:AD836))</f>
        <v>-0.9678072738</v>
      </c>
      <c r="AE785" s="177">
        <f t="array" ref="AE785">SUM(IF(ISERROR(AE786:AE836),"",AE786:AE836))</f>
        <v>-1.032225215</v>
      </c>
      <c r="AF785" s="177">
        <f t="array" ref="AF785">SUM(IF(ISERROR(AF786:AF836),"",AF786:AF836))</f>
        <v>-1.077217455</v>
      </c>
      <c r="AG785" s="177">
        <f t="array" ref="AG785">SUM(IF(ISERROR(AG786:AG836),"",AG786:AG836))</f>
        <v>-1.10103749</v>
      </c>
      <c r="AH785" s="177">
        <f t="array" ref="AH785">SUM(IF(ISERROR(AH786:AH836),"",AH786:AH836))</f>
        <v>-1.100682747</v>
      </c>
      <c r="AI785" s="177">
        <f t="array" ref="AI785">SUM(IF(ISERROR(AI786:AI836),"",AI786:AI836))</f>
        <v>-1.093079549</v>
      </c>
      <c r="AJ785" s="177">
        <f t="array" ref="AJ785">SUM(IF(ISERROR(AJ786:AJ836),"",AJ786:AJ836))</f>
        <v>-1.087605295</v>
      </c>
      <c r="AK785" s="177">
        <f t="array" ref="AK785">SUM(IF(ISERROR(AK786:AK836),"",AK786:AK836))</f>
        <v>-1.08696709</v>
      </c>
      <c r="AL785" s="177">
        <f t="array" ref="AL785">SUM(IF(ISERROR(AL786:AL836),"",AL786:AL836))</f>
        <v>-1.097160556</v>
      </c>
      <c r="AM785" s="177">
        <f t="array" ref="AM785">SUM(IF(ISERROR(AM786:AM836),"",AM786:AM836))</f>
        <v>-1.12420197</v>
      </c>
      <c r="AN785" s="177">
        <f t="array" ref="AN785">SUM(IF(ISERROR(AN786:AN836),"",AN786:AN836))</f>
        <v>-1.155907443</v>
      </c>
      <c r="AO785" s="177">
        <f t="array" ref="AO785">SUM(IF(ISERROR(AO786:AO836),"",AO786:AO836))</f>
        <v>-1.169068316</v>
      </c>
      <c r="AP785" s="177">
        <f t="array" ref="AP785">SUM(IF(ISERROR(AP786:AP836),"",AP786:AP836))</f>
        <v>-1.221899589</v>
      </c>
      <c r="AQ785" s="177">
        <f t="array" ref="AQ785">SUM(IF(ISERROR(AQ786:AQ836),"",AQ786:AQ836))</f>
        <v>-1.264767621</v>
      </c>
      <c r="AR785" s="177">
        <f t="array" ref="AR785">SUM(IF(ISERROR(AR786:AR836),"",AR786:AR836))</f>
        <v>-1.258001283</v>
      </c>
      <c r="AS785" s="177">
        <f t="array" ref="AS785">SUM(IF(ISERROR(AS786:AS836),"",AS786:AS836))</f>
        <v>-1.253965066</v>
      </c>
      <c r="AT785" s="177">
        <f t="array" ref="AT785">SUM(IF(ISERROR(AT786:AT836),"",AT786:AT836))</f>
        <v>-1.248152588</v>
      </c>
      <c r="AU785" s="177">
        <f t="array" ref="AU785">SUM(IF(ISERROR(AU786:AU836),"",AU786:AU836))</f>
        <v>-1.25860584</v>
      </c>
      <c r="AV785" s="177">
        <f t="array" ref="AV785">SUM(IF(ISERROR(AV786:AV836),"",AV786:AV836))</f>
        <v>-1.251156678</v>
      </c>
      <c r="AW785" s="177">
        <f t="array" ref="AW785">SUM(IF(ISERROR(AW786:AW836),"",AW786:AW836))</f>
        <v>-1.246986198</v>
      </c>
      <c r="AX785" s="177">
        <f t="array" ref="AX785">SUM(IF(ISERROR(AX786:AX836),"",AX786:AX836))</f>
        <v>-1.234171026</v>
      </c>
      <c r="AY785" s="177">
        <f t="array" ref="AY785">SUM(IF(ISERROR(AY786:AY836),"",AY786:AY836))</f>
        <v>-1.224305035</v>
      </c>
      <c r="AZ785" s="177">
        <f t="array" ref="AZ785">SUM(IF(ISERROR(AZ786:AZ836),"",AZ786:AZ836))</f>
        <v>-1.411794372</v>
      </c>
      <c r="BA785" s="177">
        <f t="array" ref="BA785">SUM(IF(ISERROR(BA786:BA836),"",BA786:BA836))</f>
        <v>-1.593352403</v>
      </c>
      <c r="BB785" s="177">
        <f t="array" ref="BB785">SUM(IF(ISERROR(BB786:BB836),"",BB786:BB836))</f>
        <v>-1.368816945</v>
      </c>
      <c r="BC785" s="177">
        <f t="array" ref="BC785">SUM(IF(ISERROR(BC786:BC836),"",BC786:BC836))</f>
        <v>-1.154140859</v>
      </c>
      <c r="BD785" s="177">
        <f t="array" ref="BD785">SUM(IF(ISERROR(BD786:BD836),"",BD786:BD836))</f>
        <v>-0.9507386544</v>
      </c>
      <c r="BE785" s="177">
        <f t="array" ref="BE785">SUM(IF(ISERROR(BE786:BE836),"",BE786:BE836))</f>
        <v>-0.7596963489</v>
      </c>
      <c r="BF785" s="177">
        <f t="array" ref="BF785">SUM(IF(ISERROR(BF786:BF836),"",BF786:BF836))</f>
        <v>-0.5848966471</v>
      </c>
      <c r="BG785" s="177">
        <f t="array" ref="BG785">SUM(IF(ISERROR(BG786:BG836),"",BG786:BG836))</f>
        <v>-0.4255881642</v>
      </c>
      <c r="BH785" s="177">
        <f t="array" ref="BH785">SUM(IF(ISERROR(BH786:BH836),"",BH786:BH836))</f>
        <v>-0.2837935948</v>
      </c>
      <c r="BI785" s="177">
        <f t="array" ref="BI785">SUM(IF(ISERROR(BI786:BI836),"",BI786:BI836))</f>
        <v>-0.1596164991</v>
      </c>
      <c r="BJ785" s="177">
        <f t="array" ref="BJ785">SUM(IF(ISERROR(BJ786:BJ836),"",BJ786:BJ836))</f>
        <v>-0.0546649298</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-0.001479269494</v>
      </c>
      <c r="E787" s="177">
        <f>IF($D$677&gt;0,IPMT('Assumptions (Wind)'!$V$10,Model!X$1,'Assumptions (Wind)'!$V$13,'Assumptions (Wind)'!$V$8*Model!$D$677*'Assumptions (Wind)'!$B$2/10^9),0)</f>
        <v>-0.001377156278</v>
      </c>
      <c r="F787" s="177">
        <f>IF($D$677&gt;0,IPMT('Assumptions (Wind)'!$V$10,Model!Y$1,'Assumptions (Wind)'!$V$13,'Assumptions (Wind)'!$V$8*Model!$D$677*'Assumptions (Wind)'!$B$2/10^9),0)</f>
        <v>-0.001266874003</v>
      </c>
      <c r="G787" s="177">
        <f>IF($D$677&gt;0,IPMT('Assumptions (Wind)'!$V$10,Model!Z$1,'Assumptions (Wind)'!$V$13,'Assumptions (Wind)'!$V$8*Model!$D$677*'Assumptions (Wind)'!$B$2/10^9),0)</f>
        <v>-0.001147769147</v>
      </c>
      <c r="H787" s="177">
        <f>IF($D$677&gt;0,IPMT('Assumptions (Wind)'!$V$10,Model!AA$1,'Assumptions (Wind)'!$V$13,'Assumptions (Wind)'!$V$8*Model!$D$677*'Assumptions (Wind)'!$B$2/10^9),0)</f>
        <v>-0.001019135903</v>
      </c>
      <c r="I787" s="177">
        <f>IF($D$677&gt;0,IPMT('Assumptions (Wind)'!$V$10,Model!AB$1,'Assumptions (Wind)'!$V$13,'Assumptions (Wind)'!$V$8*Model!$D$677*'Assumptions (Wind)'!$B$2/10^9),0)</f>
        <v>-0.0008802119984</v>
      </c>
      <c r="J787" s="177">
        <f>IF($D$677&gt;0,IPMT('Assumptions (Wind)'!$V$10,Model!AC$1,'Assumptions (Wind)'!$V$13,'Assumptions (Wind)'!$V$8*Model!$D$677*'Assumptions (Wind)'!$B$2/10^9),0)</f>
        <v>-0.0007301741819</v>
      </c>
      <c r="K787" s="177">
        <f>IF($D$677&gt;0,IPMT('Assumptions (Wind)'!$V$10,Model!AD$1,'Assumptions (Wind)'!$V$13,'Assumptions (Wind)'!$V$8*Model!$D$677*'Assumptions (Wind)'!$B$2/10^9),0)</f>
        <v>-0.0005681333401</v>
      </c>
      <c r="L787" s="177">
        <f>IF($D$677&gt;0,IPMT('Assumptions (Wind)'!$V$10,Model!AE$1,'Assumptions (Wind)'!$V$13,'Assumptions (Wind)'!$V$8*Model!$D$677*'Assumptions (Wind)'!$B$2/10^9),0)</f>
        <v>-0.0003931292309</v>
      </c>
      <c r="M787" s="177">
        <f>IF($D$677&gt;0,IPMT('Assumptions (Wind)'!$V$10,Model!AF$1,'Assumptions (Wind)'!$V$13,'Assumptions (Wind)'!$V$8*Model!$D$677*'Assumptions (Wind)'!$B$2/10^9),0)</f>
        <v>-0.000204124793</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-0.003667352277</v>
      </c>
      <c r="F788" s="160">
        <f>IF($E$677&gt;0,IPMT('Assumptions (Wind)'!$V$10,Model!X$1,'Assumptions (Wind)'!$V$13,'Assumptions (Wind)'!$V$8*Model!$E$677*AVERAGE('Assumptions (Wind)'!$B$2:$C$2)/10^9),0)</f>
        <v>-0.003414196824</v>
      </c>
      <c r="G788" s="160">
        <f>IF($E$677&gt;0,IPMT('Assumptions (Wind)'!$V$10,Model!Y$1,'Assumptions (Wind)'!$V$13,'Assumptions (Wind)'!$V$8*Model!$E$677*AVERAGE('Assumptions (Wind)'!$B$2:$C$2)/10^9),0)</f>
        <v>-0.003140788935</v>
      </c>
      <c r="H788" s="160">
        <f>IF($E$677&gt;0,IPMT('Assumptions (Wind)'!$V$10,Model!Z$1,'Assumptions (Wind)'!$V$13,'Assumptions (Wind)'!$V$8*Model!$E$677*AVERAGE('Assumptions (Wind)'!$B$2:$C$2)/10^9),0)</f>
        <v>-0.002845508416</v>
      </c>
      <c r="I788" s="160">
        <f>IF($E$677&gt;0,IPMT('Assumptions (Wind)'!$V$10,Model!AA$1,'Assumptions (Wind)'!$V$13,'Assumptions (Wind)'!$V$8*Model!$E$677*AVERAGE('Assumptions (Wind)'!$B$2:$C$2)/10^9),0)</f>
        <v>-0.002526605454</v>
      </c>
      <c r="J788" s="160">
        <f>IF($E$677&gt;0,IPMT('Assumptions (Wind)'!$V$10,Model!AB$1,'Assumptions (Wind)'!$V$13,'Assumptions (Wind)'!$V$8*Model!$E$677*AVERAGE('Assumptions (Wind)'!$B$2:$C$2)/10^9),0)</f>
        <v>-0.002182190256</v>
      </c>
      <c r="K788" s="160">
        <f>IF($E$677&gt;0,IPMT('Assumptions (Wind)'!$V$10,Model!AC$1,'Assumptions (Wind)'!$V$13,'Assumptions (Wind)'!$V$8*Model!$E$677*AVERAGE('Assumptions (Wind)'!$B$2:$C$2)/10^9),0)</f>
        <v>-0.001810221842</v>
      </c>
      <c r="L788" s="160">
        <f>IF($E$677&gt;0,IPMT('Assumptions (Wind)'!$V$10,Model!AD$1,'Assumptions (Wind)'!$V$13,'Assumptions (Wind)'!$V$8*Model!$E$677*AVERAGE('Assumptions (Wind)'!$B$2:$C$2)/10^9),0)</f>
        <v>-0.001408495954</v>
      </c>
      <c r="M788" s="160">
        <f>IF($E$677&gt;0,IPMT('Assumptions (Wind)'!$V$10,Model!AE$1,'Assumptions (Wind)'!$V$13,'Assumptions (Wind)'!$V$8*Model!$E$677*AVERAGE('Assumptions (Wind)'!$B$2:$C$2)/10^9),0)</f>
        <v>-0.000974631996</v>
      </c>
      <c r="N788" s="177">
        <f>IF($E$677&gt;0,IPMT('Assumptions (Wind)'!$V$10,Model!AF$1,'Assumptions (Wind)'!$V$13,'Assumptions (Wind)'!$V$8*Model!$E$677*AVERAGE('Assumptions (Wind)'!$B$2:$C$2)/10^9),0)</f>
        <v>-0.000506058921</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-0.005308696787</v>
      </c>
      <c r="G789" s="160">
        <f>IF($F$677&gt;0,IPMT('Assumptions (Wind)'!$V$10,Model!X$1,'Assumptions (Wind)'!$V$13,'Assumptions (Wind)'!$V$8*Model!$F$677*AVERAGE('Assumptions (Wind)'!$C$2:$D$2)/10^9),0)</f>
        <v>-0.004942240162</v>
      </c>
      <c r="H789" s="160">
        <f>IF($F$677&gt;0,IPMT('Assumptions (Wind)'!$V$10,Model!Y$1,'Assumptions (Wind)'!$V$13,'Assumptions (Wind)'!$V$8*Model!$F$677*AVERAGE('Assumptions (Wind)'!$C$2:$D$2)/10^9),0)</f>
        <v>-0.004546467007</v>
      </c>
      <c r="I789" s="160">
        <f>IF($F$677&gt;0,IPMT('Assumptions (Wind)'!$V$10,Model!Z$1,'Assumptions (Wind)'!$V$13,'Assumptions (Wind)'!$V$8*Model!$F$677*AVERAGE('Assumptions (Wind)'!$C$2:$D$2)/10^9),0)</f>
        <v>-0.004119032</v>
      </c>
      <c r="J789" s="160">
        <f>IF($F$677&gt;0,IPMT('Assumptions (Wind)'!$V$10,Model!AA$1,'Assumptions (Wind)'!$V$13,'Assumptions (Wind)'!$V$8*Model!$F$677*AVERAGE('Assumptions (Wind)'!$C$2:$D$2)/10^9),0)</f>
        <v>-0.003657402192</v>
      </c>
      <c r="K789" s="160">
        <f>IF($F$677&gt;0,IPMT('Assumptions (Wind)'!$V$10,Model!AB$1,'Assumptions (Wind)'!$V$13,'Assumptions (Wind)'!$V$8*Model!$F$677*AVERAGE('Assumptions (Wind)'!$C$2:$D$2)/10^9),0)</f>
        <v>-0.003158842</v>
      </c>
      <c r="L789" s="160">
        <f>IF($F$677&gt;0,IPMT('Assumptions (Wind)'!$V$10,Model!AC$1,'Assumptions (Wind)'!$V$13,'Assumptions (Wind)'!$V$8*Model!$F$677*AVERAGE('Assumptions (Wind)'!$C$2:$D$2)/10^9),0)</f>
        <v>-0.002620396992</v>
      </c>
      <c r="M789" s="160">
        <f>IF($F$677&gt;0,IPMT('Assumptions (Wind)'!$V$10,Model!AD$1,'Assumptions (Wind)'!$V$13,'Assumptions (Wind)'!$V$8*Model!$F$677*AVERAGE('Assumptions (Wind)'!$C$2:$D$2)/10^9),0)</f>
        <v>-0.002038876384</v>
      </c>
      <c r="N789" s="160">
        <f>IF($F$677&gt;0,IPMT('Assumptions (Wind)'!$V$10,Model!AE$1,'Assumptions (Wind)'!$V$13,'Assumptions (Wind)'!$V$8*Model!$F$677*AVERAGE('Assumptions (Wind)'!$C$2:$D$2)/10^9),0)</f>
        <v>-0.001410834126</v>
      </c>
      <c r="O789" s="160">
        <f>IF($F$677&gt;0,IPMT('Assumptions (Wind)'!$V$10,Model!AF$1,'Assumptions (Wind)'!$V$13,'Assumptions (Wind)'!$V$8*Model!$F$677*AVERAGE('Assumptions (Wind)'!$C$2:$D$2)/10^9),0)</f>
        <v>-0.0007325484887</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-0.0002036537678</v>
      </c>
      <c r="H790" s="160">
        <f>IF($G$677&gt;0,IPMT('Assumptions (Wind)'!$V$10,Model!X$1,'Assumptions (Wind)'!$V$13,'Assumptions (Wind)'!$V$8*Model!$G$677*AVERAGE('Assumptions (Wind)'!$D$2:$E$2)/10^9),0)</f>
        <v>-0.0001895956523</v>
      </c>
      <c r="I790" s="160">
        <f>IF($G$677&gt;0,IPMT('Assumptions (Wind)'!$V$10,Model!Y$1,'Assumptions (Wind)'!$V$13,'Assumptions (Wind)'!$V$8*Model!$G$677*AVERAGE('Assumptions (Wind)'!$D$2:$E$2)/10^9),0)</f>
        <v>-0.0001744128876</v>
      </c>
      <c r="J790" s="160">
        <f>IF($G$677&gt;0,IPMT('Assumptions (Wind)'!$V$10,Model!Z$1,'Assumptions (Wind)'!$V$13,'Assumptions (Wind)'!$V$8*Model!$G$677*AVERAGE('Assumptions (Wind)'!$D$2:$E$2)/10^9),0)</f>
        <v>-0.0001580155017</v>
      </c>
      <c r="K790" s="160">
        <f>IF($G$677&gt;0,IPMT('Assumptions (Wind)'!$V$10,Model!AA$1,'Assumptions (Wind)'!$V$13,'Assumptions (Wind)'!$V$8*Model!$G$677*AVERAGE('Assumptions (Wind)'!$D$2:$E$2)/10^9),0)</f>
        <v>-0.000140306325</v>
      </c>
      <c r="L790" s="160">
        <f>IF($G$677&gt;0,IPMT('Assumptions (Wind)'!$V$10,Model!AB$1,'Assumptions (Wind)'!$V$13,'Assumptions (Wind)'!$V$8*Model!$G$677*AVERAGE('Assumptions (Wind)'!$D$2:$E$2)/10^9),0)</f>
        <v>-0.0001211804141</v>
      </c>
      <c r="M790" s="160">
        <f>IF($G$677&gt;0,IPMT('Assumptions (Wind)'!$V$10,Model!AC$1,'Assumptions (Wind)'!$V$13,'Assumptions (Wind)'!$V$8*Model!$G$677*AVERAGE('Assumptions (Wind)'!$D$2:$E$2)/10^9),0)</f>
        <v>-0.0001005244304</v>
      </c>
      <c r="N790" s="160">
        <f>IF($G$677&gt;0,IPMT('Assumptions (Wind)'!$V$10,Model!AD$1,'Assumptions (Wind)'!$V$13,'Assumptions (Wind)'!$V$8*Model!$G$677*AVERAGE('Assumptions (Wind)'!$D$2:$E$2)/10^9),0)</f>
        <v>-0.00007821596791</v>
      </c>
      <c r="O790" s="160">
        <f>IF($G$677&gt;0,IPMT('Assumptions (Wind)'!$V$10,Model!AE$1,'Assumptions (Wind)'!$V$13,'Assumptions (Wind)'!$V$8*Model!$G$677*AVERAGE('Assumptions (Wind)'!$D$2:$E$2)/10^9),0)</f>
        <v>-0.00005412282846</v>
      </c>
      <c r="P790" s="160">
        <f>IF($G$677&gt;0,IPMT('Assumptions (Wind)'!$V$10,Model!AF$1,'Assumptions (Wind)'!$V$13,'Assumptions (Wind)'!$V$8*Model!$G$677*AVERAGE('Assumptions (Wind)'!$D$2:$E$2)/10^9),0)</f>
        <v>-0.00002810223786</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v>
      </c>
      <c r="I791" s="160">
        <f>IF($H$677&gt;0,IPMT('Assumptions (Wind)'!$V$10,Model!X$1,'Assumptions (Wind)'!$V$13,'Assumptions (Wind)'!$V$8*Model!$H$677*AVERAGE('Assumptions (Wind)'!$E$2:$F$2)/10^9),0)</f>
        <v>0</v>
      </c>
      <c r="J791" s="160">
        <f>IF($H$677&gt;0,IPMT('Assumptions (Wind)'!$V$10,Model!Y$1,'Assumptions (Wind)'!$V$13,'Assumptions (Wind)'!$V$8*Model!$H$677*AVERAGE('Assumptions (Wind)'!$E$2:$F$2)/10^9),0)</f>
        <v>0</v>
      </c>
      <c r="K791" s="160">
        <f>IF($H$677&gt;0,IPMT('Assumptions (Wind)'!$V$10,Model!Z$1,'Assumptions (Wind)'!$V$13,'Assumptions (Wind)'!$V$8*Model!$H$677*AVERAGE('Assumptions (Wind)'!$E$2:$F$2)/10^9),0)</f>
        <v>0</v>
      </c>
      <c r="L791" s="160">
        <f>IF($H$677&gt;0,IPMT('Assumptions (Wind)'!$V$10,Model!AA$1,'Assumptions (Wind)'!$V$13,'Assumptions (Wind)'!$V$8*Model!$H$677*AVERAGE('Assumptions (Wind)'!$E$2:$F$2)/10^9),0)</f>
        <v>0</v>
      </c>
      <c r="M791" s="160">
        <f>IF($H$677&gt;0,IPMT('Assumptions (Wind)'!$V$10,Model!AB$1,'Assumptions (Wind)'!$V$13,'Assumptions (Wind)'!$V$8*Model!$H$677*AVERAGE('Assumptions (Wind)'!$E$2:$F$2)/10^9),0)</f>
        <v>0</v>
      </c>
      <c r="N791" s="160">
        <f>IF($H$677&gt;0,IPMT('Assumptions (Wind)'!$V$10,Model!AC$1,'Assumptions (Wind)'!$V$13,'Assumptions (Wind)'!$V$8*Model!$H$677*AVERAGE('Assumptions (Wind)'!$E$2:$F$2)/10^9),0)</f>
        <v>0</v>
      </c>
      <c r="O791" s="160">
        <f>IF($H$677&gt;0,IPMT('Assumptions (Wind)'!$V$10,Model!AD$1,'Assumptions (Wind)'!$V$13,'Assumptions (Wind)'!$V$8*Model!$H$677*AVERAGE('Assumptions (Wind)'!$E$2:$F$2)/10^9),0)</f>
        <v>0</v>
      </c>
      <c r="P791" s="160">
        <f>IF($H$677&gt;0,IPMT('Assumptions (Wind)'!$V$10,Model!AE$1,'Assumptions (Wind)'!$V$13,'Assumptions (Wind)'!$V$8*Model!$H$677*AVERAGE('Assumptions (Wind)'!$E$2:$F$2)/10^9),0)</f>
        <v>0</v>
      </c>
      <c r="Q791" s="160">
        <f>IF($H$677&gt;0,IPMT('Assumptions (Wind)'!$V$10,Model!AF$1,'Assumptions (Wind)'!$V$13,'Assumptions (Wind)'!$V$8*Model!$H$677*AVERAGE('Assumptions (Wind)'!$E$2:$F$2)/10^9),0)</f>
        <v>0</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-0.001793091314</v>
      </c>
      <c r="J792" s="160">
        <f>IF($I$677&gt;0,IPMT('Assumptions (Wind)'!$V$10,Model!X$1,'Assumptions (Wind)'!$V$13,'Assumptions (Wind)'!$V$8*Model!$I$677*AVERAGE('Assumptions (Wind)'!$F$2:$G$2)/10^9),0)</f>
        <v>-0.001669315138</v>
      </c>
      <c r="K792" s="160">
        <f>IF($I$677&gt;0,IPMT('Assumptions (Wind)'!$V$10,Model!Y$1,'Assumptions (Wind)'!$V$13,'Assumptions (Wind)'!$V$8*Model!$I$677*AVERAGE('Assumptions (Wind)'!$F$2:$G$2)/10^9),0)</f>
        <v>-0.001535636867</v>
      </c>
      <c r="L792" s="160">
        <f>IF($I$677&gt;0,IPMT('Assumptions (Wind)'!$V$10,Model!Z$1,'Assumptions (Wind)'!$V$13,'Assumptions (Wind)'!$V$8*Model!$I$677*AVERAGE('Assumptions (Wind)'!$F$2:$G$2)/10^9),0)</f>
        <v>-0.001391264334</v>
      </c>
      <c r="M792" s="160">
        <f>IF($I$677&gt;0,IPMT('Assumptions (Wind)'!$V$10,Model!AA$1,'Assumptions (Wind)'!$V$13,'Assumptions (Wind)'!$V$8*Model!$I$677*AVERAGE('Assumptions (Wind)'!$F$2:$G$2)/10^9),0)</f>
        <v>-0.001235341999</v>
      </c>
      <c r="N792" s="160">
        <f>IF($I$677&gt;0,IPMT('Assumptions (Wind)'!$V$10,Model!AB$1,'Assumptions (Wind)'!$V$13,'Assumptions (Wind)'!$V$8*Model!$I$677*AVERAGE('Assumptions (Wind)'!$F$2:$G$2)/10^9),0)</f>
        <v>-0.001066945878</v>
      </c>
      <c r="O792" s="160">
        <f>IF($I$677&gt;0,IPMT('Assumptions (Wind)'!$V$10,Model!AC$1,'Assumptions (Wind)'!$V$13,'Assumptions (Wind)'!$V$8*Model!$I$677*AVERAGE('Assumptions (Wind)'!$F$2:$G$2)/10^9),0)</f>
        <v>-0.0008850780661</v>
      </c>
      <c r="P792" s="160">
        <f>IF($I$677&gt;0,IPMT('Assumptions (Wind)'!$V$10,Model!AD$1,'Assumptions (Wind)'!$V$13,'Assumptions (Wind)'!$V$8*Model!$I$677*AVERAGE('Assumptions (Wind)'!$F$2:$G$2)/10^9),0)</f>
        <v>-0.0006886608297</v>
      </c>
      <c r="Q792" s="160">
        <f>IF($I$677&gt;0,IPMT('Assumptions (Wind)'!$V$10,Model!AE$1,'Assumptions (Wind)'!$V$13,'Assumptions (Wind)'!$V$8*Model!$I$677*AVERAGE('Assumptions (Wind)'!$F$2:$G$2)/10^9),0)</f>
        <v>-0.0004765302143</v>
      </c>
      <c r="R792" s="160">
        <f>IF($I$677&gt;0,IPMT('Assumptions (Wind)'!$V$10,Model!AF$1,'Assumptions (Wind)'!$V$13,'Assumptions (Wind)'!$V$8*Model!$I$677*AVERAGE('Assumptions (Wind)'!$F$2:$G$2)/10^9),0)</f>
        <v>-0.0002474291498</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-0.009422475679</v>
      </c>
      <c r="K793" s="160">
        <f>IF($J$677&gt;0,IPMT('Assumptions (Wind)'!$V$10,Model!X$1,'Assumptions (Wind)'!$V$13,'Assumptions (Wind)'!$V$8*Model!$J$677*AVERAGE('Assumptions (Wind)'!$G$2:$H$2)/10^9),0)</f>
        <v>-0.008772047001</v>
      </c>
      <c r="L793" s="160">
        <f>IF($J$677&gt;0,IPMT('Assumptions (Wind)'!$V$10,Model!Y$1,'Assumptions (Wind)'!$V$13,'Assumptions (Wind)'!$V$8*Model!$J$677*AVERAGE('Assumptions (Wind)'!$G$2:$H$2)/10^9),0)</f>
        <v>-0.008069584028</v>
      </c>
      <c r="M793" s="160">
        <f>IF($J$677&gt;0,IPMT('Assumptions (Wind)'!$V$10,Model!Z$1,'Assumptions (Wind)'!$V$13,'Assumptions (Wind)'!$V$8*Model!$J$677*AVERAGE('Assumptions (Wind)'!$G$2:$H$2)/10^9),0)</f>
        <v>-0.007310924018</v>
      </c>
      <c r="N793" s="160">
        <f>IF($J$677&gt;0,IPMT('Assumptions (Wind)'!$V$10,Model!AA$1,'Assumptions (Wind)'!$V$13,'Assumptions (Wind)'!$V$8*Model!$J$677*AVERAGE('Assumptions (Wind)'!$G$2:$H$2)/10^9),0)</f>
        <v>-0.006491571206</v>
      </c>
      <c r="O793" s="160">
        <f>IF($J$677&gt;0,IPMT('Assumptions (Wind)'!$V$10,Model!AB$1,'Assumptions (Wind)'!$V$13,'Assumptions (Wind)'!$V$8*Model!$J$677*AVERAGE('Assumptions (Wind)'!$G$2:$H$2)/10^9),0)</f>
        <v>-0.00560667017</v>
      </c>
      <c r="P793" s="160">
        <f>IF($J$677&gt;0,IPMT('Assumptions (Wind)'!$V$10,Model!AC$1,'Assumptions (Wind)'!$V$13,'Assumptions (Wind)'!$V$8*Model!$J$677*AVERAGE('Assumptions (Wind)'!$G$2:$H$2)/10^9),0)</f>
        <v>-0.004650977051</v>
      </c>
      <c r="Q793" s="160">
        <f>IF($J$677&gt;0,IPMT('Assumptions (Wind)'!$V$10,Model!AD$1,'Assumptions (Wind)'!$V$13,'Assumptions (Wind)'!$V$8*Model!$J$677*AVERAGE('Assumptions (Wind)'!$G$2:$H$2)/10^9),0)</f>
        <v>-0.003618828482</v>
      </c>
      <c r="R793" s="160">
        <f>IF($J$677&gt;0,IPMT('Assumptions (Wind)'!$V$10,Model!AE$1,'Assumptions (Wind)'!$V$13,'Assumptions (Wind)'!$V$8*Model!$J$677*AVERAGE('Assumptions (Wind)'!$G$2:$H$2)/10^9),0)</f>
        <v>-0.002504108028</v>
      </c>
      <c r="S793" s="160">
        <f>IF($J$677&gt;0,IPMT('Assumptions (Wind)'!$V$10,Model!AF$1,'Assumptions (Wind)'!$V$13,'Assumptions (Wind)'!$V$8*Model!$J$677*AVERAGE('Assumptions (Wind)'!$G$2:$H$2)/10^9),0)</f>
        <v>-0.001300209938</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-0.02531321765</v>
      </c>
      <c r="L794" s="160">
        <f>IF($K$677&gt;0,IPMT('Assumptions (Wind)'!$V$10,Model!X$1,'Assumptions (Wind)'!$V$13,'Assumptions (Wind)'!$V$8*Model!$K$677*AVERAGE('Assumptions (Wind)'!$H$2:$I$2)/10^9),0)</f>
        <v>-0.02356585918</v>
      </c>
      <c r="M794" s="160">
        <f>IF($K$677&gt;0,IPMT('Assumptions (Wind)'!$V$10,Model!Y$1,'Assumptions (Wind)'!$V$13,'Assumptions (Wind)'!$V$8*Model!$K$677*AVERAGE('Assumptions (Wind)'!$H$2:$I$2)/10^9),0)</f>
        <v>-0.02167871203</v>
      </c>
      <c r="N794" s="160">
        <f>IF($K$677&gt;0,IPMT('Assumptions (Wind)'!$V$10,Model!Z$1,'Assumptions (Wind)'!$V$13,'Assumptions (Wind)'!$V$8*Model!$K$677*AVERAGE('Assumptions (Wind)'!$H$2:$I$2)/10^9),0)</f>
        <v>-0.01964059311</v>
      </c>
      <c r="O794" s="160">
        <f>IF($K$677&gt;0,IPMT('Assumptions (Wind)'!$V$10,Model!AA$1,'Assumptions (Wind)'!$V$13,'Assumptions (Wind)'!$V$8*Model!$K$677*AVERAGE('Assumptions (Wind)'!$H$2:$I$2)/10^9),0)</f>
        <v>-0.01743942467</v>
      </c>
      <c r="P794" s="160">
        <f>IF($K$677&gt;0,IPMT('Assumptions (Wind)'!$V$10,Model!AB$1,'Assumptions (Wind)'!$V$13,'Assumptions (Wind)'!$V$8*Model!$K$677*AVERAGE('Assumptions (Wind)'!$H$2:$I$2)/10^9),0)</f>
        <v>-0.01506216276</v>
      </c>
      <c r="Q794" s="160">
        <f>IF($K$677&gt;0,IPMT('Assumptions (Wind)'!$V$10,Model!AC$1,'Assumptions (Wind)'!$V$13,'Assumptions (Wind)'!$V$8*Model!$K$677*AVERAGE('Assumptions (Wind)'!$H$2:$I$2)/10^9),0)</f>
        <v>-0.0124947199</v>
      </c>
      <c r="R794" s="160">
        <f>IF($K$677&gt;0,IPMT('Assumptions (Wind)'!$V$10,Model!AD$1,'Assumptions (Wind)'!$V$13,'Assumptions (Wind)'!$V$8*Model!$K$677*AVERAGE('Assumptions (Wind)'!$H$2:$I$2)/10^9),0)</f>
        <v>-0.009721881608</v>
      </c>
      <c r="S794" s="160">
        <f>IF($K$677&gt;0,IPMT('Assumptions (Wind)'!$V$10,Model!AE$1,'Assumptions (Wind)'!$V$13,'Assumptions (Wind)'!$V$8*Model!$K$677*AVERAGE('Assumptions (Wind)'!$H$2:$I$2)/10^9),0)</f>
        <v>-0.006727216253</v>
      </c>
      <c r="T794" s="160">
        <f>IF($K$677&gt;0,IPMT('Assumptions (Wind)'!$V$10,Model!AF$1,'Assumptions (Wind)'!$V$13,'Assumptions (Wind)'!$V$8*Model!$K$677*AVERAGE('Assumptions (Wind)'!$H$2:$I$2)/10^9),0)</f>
        <v>-0.00349297767</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-0.03361853126</v>
      </c>
      <c r="M795" s="160">
        <f>IF($L$677&gt;0,IPMT('Assumptions (Wind)'!$V$10,Model!X$1,'Assumptions (Wind)'!$V$13,'Assumptions (Wind)'!$V$8*Model!$L$677*AVERAGE('Assumptions (Wind)'!$I$2:$J$2)/10^9),0)</f>
        <v>-0.03129786123</v>
      </c>
      <c r="N795" s="160">
        <f>IF($L$677&gt;0,IPMT('Assumptions (Wind)'!$V$10,Model!Y$1,'Assumptions (Wind)'!$V$13,'Assumptions (Wind)'!$V$8*Model!$L$677*AVERAGE('Assumptions (Wind)'!$I$2:$J$2)/10^9),0)</f>
        <v>-0.02879153761</v>
      </c>
      <c r="O795" s="160">
        <f>IF($L$677&gt;0,IPMT('Assumptions (Wind)'!$V$10,Model!Z$1,'Assumptions (Wind)'!$V$13,'Assumptions (Wind)'!$V$8*Model!$L$677*AVERAGE('Assumptions (Wind)'!$I$2:$J$2)/10^9),0)</f>
        <v>-0.02608470809</v>
      </c>
      <c r="P795" s="160">
        <f>IF($L$677&gt;0,IPMT('Assumptions (Wind)'!$V$10,Model!AA$1,'Assumptions (Wind)'!$V$13,'Assumptions (Wind)'!$V$8*Model!$L$677*AVERAGE('Assumptions (Wind)'!$I$2:$J$2)/10^9),0)</f>
        <v>-0.02316133222</v>
      </c>
      <c r="Q795" s="160">
        <f>IF($L$677&gt;0,IPMT('Assumptions (Wind)'!$V$10,Model!AB$1,'Assumptions (Wind)'!$V$13,'Assumptions (Wind)'!$V$8*Model!$L$677*AVERAGE('Assumptions (Wind)'!$I$2:$J$2)/10^9),0)</f>
        <v>-0.02000408627</v>
      </c>
      <c r="R795" s="160">
        <f>IF($L$677&gt;0,IPMT('Assumptions (Wind)'!$V$10,Model!AC$1,'Assumptions (Wind)'!$V$13,'Assumptions (Wind)'!$V$8*Model!$L$677*AVERAGE('Assumptions (Wind)'!$I$2:$J$2)/10^9),0)</f>
        <v>-0.01659426065</v>
      </c>
      <c r="S795" s="160">
        <f>IF($L$677&gt;0,IPMT('Assumptions (Wind)'!$V$10,Model!AD$1,'Assumptions (Wind)'!$V$13,'Assumptions (Wind)'!$V$8*Model!$L$677*AVERAGE('Assumptions (Wind)'!$I$2:$J$2)/10^9),0)</f>
        <v>-0.01291164897</v>
      </c>
      <c r="T795" s="160">
        <f>IF($L$677&gt;0,IPMT('Assumptions (Wind)'!$V$10,Model!AE$1,'Assumptions (Wind)'!$V$13,'Assumptions (Wind)'!$V$8*Model!$L$677*AVERAGE('Assumptions (Wind)'!$I$2:$J$2)/10^9),0)</f>
        <v>-0.008934428369</v>
      </c>
      <c r="U795" s="160">
        <f>IF($L$677&gt;0,IPMT('Assumptions (Wind)'!$V$10,Model!AF$1,'Assumptions (Wind)'!$V$13,'Assumptions (Wind)'!$V$8*Model!$L$677*AVERAGE('Assumptions (Wind)'!$I$2:$J$2)/10^9),0)</f>
        <v>-0.004639030115</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-0.01675184327</v>
      </c>
      <c r="N796" s="160">
        <f>IF($M$677&gt;0,IPMT('Assumptions (Wind)'!$V$10,Model!X$1,'Assumptions (Wind)'!$V$13,'Assumptions (Wind)'!$V$8*Model!$M$677*AVERAGE('Assumptions (Wind)'!$J$2:$K$2)/10^9),0)</f>
        <v>-0.01559547209</v>
      </c>
      <c r="O796" s="160">
        <f>IF($M$677&gt;0,IPMT('Assumptions (Wind)'!$V$10,Model!Y$1,'Assumptions (Wind)'!$V$13,'Assumptions (Wind)'!$V$8*Model!$M$677*AVERAGE('Assumptions (Wind)'!$J$2:$K$2)/10^9),0)</f>
        <v>-0.01434659122</v>
      </c>
      <c r="P796" s="160">
        <f>IF($M$677&gt;0,IPMT('Assumptions (Wind)'!$V$10,Model!Z$1,'Assumptions (Wind)'!$V$13,'Assumptions (Wind)'!$V$8*Model!$M$677*AVERAGE('Assumptions (Wind)'!$J$2:$K$2)/10^9),0)</f>
        <v>-0.01299779988</v>
      </c>
      <c r="Q796" s="160">
        <f>IF($M$677&gt;0,IPMT('Assumptions (Wind)'!$V$10,Model!AA$1,'Assumptions (Wind)'!$V$13,'Assumptions (Wind)'!$V$8*Model!$M$677*AVERAGE('Assumptions (Wind)'!$J$2:$K$2)/10^9),0)</f>
        <v>-0.01154110524</v>
      </c>
      <c r="R796" s="160">
        <f>IF($M$677&gt;0,IPMT('Assumptions (Wind)'!$V$10,Model!AB$1,'Assumptions (Wind)'!$V$13,'Assumptions (Wind)'!$V$8*Model!$M$677*AVERAGE('Assumptions (Wind)'!$J$2:$K$2)/10^9),0)</f>
        <v>-0.009967875018</v>
      </c>
      <c r="S796" s="160">
        <f>IF($M$677&gt;0,IPMT('Assumptions (Wind)'!$V$10,Model!AC$1,'Assumptions (Wind)'!$V$13,'Assumptions (Wind)'!$V$8*Model!$M$677*AVERAGE('Assumptions (Wind)'!$J$2:$K$2)/10^9),0)</f>
        <v>-0.008268786383</v>
      </c>
      <c r="T796" s="160">
        <f>IF($M$677&gt;0,IPMT('Assumptions (Wind)'!$V$10,Model!AD$1,'Assumptions (Wind)'!$V$13,'Assumptions (Wind)'!$V$8*Model!$M$677*AVERAGE('Assumptions (Wind)'!$J$2:$K$2)/10^9),0)</f>
        <v>-0.006433770657</v>
      </c>
      <c r="U796" s="160">
        <f>IF($M$677&gt;0,IPMT('Assumptions (Wind)'!$V$10,Model!AE$1,'Assumptions (Wind)'!$V$13,'Assumptions (Wind)'!$V$8*Model!$M$677*AVERAGE('Assumptions (Wind)'!$J$2:$K$2)/10^9),0)</f>
        <v>-0.004451953673</v>
      </c>
      <c r="V796" s="160">
        <f>IF($M$677&gt;0,IPMT('Assumptions (Wind)'!$V$10,Model!AF$1,'Assumptions (Wind)'!$V$13,'Assumptions (Wind)'!$V$8*Model!$M$677*AVERAGE('Assumptions (Wind)'!$J$2:$K$2)/10^9),0)</f>
        <v>-0.00231159133</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-0.06627298687</v>
      </c>
      <c r="O797" s="177">
        <f>IF($N$677&gt;0,IPMT('Assumptions (Wind)'!$V$10,Model!X$1,'Assumptions (Wind)'!$V$13,'Assumptions (Wind)'!$V$8*Model!$N$677*AVERAGE('Assumptions (Wind)'!$K$2:$L$2)/10^9),0)</f>
        <v>-0.06169819647</v>
      </c>
      <c r="P797" s="177">
        <f>IF($N$677&gt;0,IPMT('Assumptions (Wind)'!$V$10,Model!Y$1,'Assumptions (Wind)'!$V$13,'Assumptions (Wind)'!$V$8*Model!$N$677*AVERAGE('Assumptions (Wind)'!$K$2:$L$2)/10^9),0)</f>
        <v>-0.05675742284</v>
      </c>
      <c r="Q797" s="177">
        <f>IF($N$677&gt;0,IPMT('Assumptions (Wind)'!$V$10,Model!Z$1,'Assumptions (Wind)'!$V$13,'Assumptions (Wind)'!$V$8*Model!$N$677*AVERAGE('Assumptions (Wind)'!$K$2:$L$2)/10^9),0)</f>
        <v>-0.05142138732</v>
      </c>
      <c r="R797" s="177">
        <f>IF($N$677&gt;0,IPMT('Assumptions (Wind)'!$V$10,Model!AA$1,'Assumptions (Wind)'!$V$13,'Assumptions (Wind)'!$V$8*Model!$N$677*AVERAGE('Assumptions (Wind)'!$K$2:$L$2)/10^9),0)</f>
        <v>-0.04565846896</v>
      </c>
      <c r="S797" s="177">
        <f>IF($N$677&gt;0,IPMT('Assumptions (Wind)'!$V$10,Model!AB$1,'Assumptions (Wind)'!$V$13,'Assumptions (Wind)'!$V$8*Model!$N$677*AVERAGE('Assumptions (Wind)'!$K$2:$L$2)/10^9),0)</f>
        <v>-0.03943451713</v>
      </c>
      <c r="T797" s="177">
        <f>IF($N$677&gt;0,IPMT('Assumptions (Wind)'!$V$10,Model!AC$1,'Assumptions (Wind)'!$V$13,'Assumptions (Wind)'!$V$8*Model!$N$677*AVERAGE('Assumptions (Wind)'!$K$2:$L$2)/10^9),0)</f>
        <v>-0.03271264915</v>
      </c>
      <c r="U797" s="177">
        <f>IF($N$677&gt;0,IPMT('Assumptions (Wind)'!$V$10,Model!AD$1,'Assumptions (Wind)'!$V$13,'Assumptions (Wind)'!$V$8*Model!$N$677*AVERAGE('Assumptions (Wind)'!$K$2:$L$2)/10^9),0)</f>
        <v>-0.02545303174</v>
      </c>
      <c r="V797" s="177">
        <f>IF($N$677&gt;0,IPMT('Assumptions (Wind)'!$V$10,Model!AE$1,'Assumptions (Wind)'!$V$13,'Assumptions (Wind)'!$V$8*Model!$N$677*AVERAGE('Assumptions (Wind)'!$K$2:$L$2)/10^9),0)</f>
        <v>-0.01761264493</v>
      </c>
      <c r="W797" s="177">
        <f>IF($N$677&gt;0,IPMT('Assumptions (Wind)'!$V$10,Model!AF$1,'Assumptions (Wind)'!$V$13,'Assumptions (Wind)'!$V$8*Model!$N$677*AVERAGE('Assumptions (Wind)'!$K$2:$L$2)/10^9),0)</f>
        <v>-0.009145027174</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-0.05716055924</v>
      </c>
      <c r="P798" s="160">
        <f>IF($O$677&gt;0,IPMT('Assumptions (Wind)'!$V$10,Model!X$1,'Assumptions (Wind)'!$V$13,'Assumptions (Wind)'!$V$8*Model!$O$677*AVERAGE('Assumptions (Wind)'!$L$2:$M$2)/10^9),0)</f>
        <v>-0.05321479506</v>
      </c>
      <c r="Q798" s="160">
        <f>IF($O$677&gt;0,IPMT('Assumptions (Wind)'!$V$10,Model!Y$1,'Assumptions (Wind)'!$V$13,'Assumptions (Wind)'!$V$8*Model!$O$677*AVERAGE('Assumptions (Wind)'!$L$2:$M$2)/10^9),0)</f>
        <v>-0.04895336975</v>
      </c>
      <c r="R798" s="160">
        <f>IF($O$677&gt;0,IPMT('Assumptions (Wind)'!$V$10,Model!Z$1,'Assumptions (Wind)'!$V$13,'Assumptions (Wind)'!$V$8*Model!$O$677*AVERAGE('Assumptions (Wind)'!$L$2:$M$2)/10^9),0)</f>
        <v>-0.04435103041</v>
      </c>
      <c r="S798" s="160">
        <f>IF($O$677&gt;0,IPMT('Assumptions (Wind)'!$V$10,Model!AA$1,'Assumptions (Wind)'!$V$13,'Assumptions (Wind)'!$V$8*Model!$O$677*AVERAGE('Assumptions (Wind)'!$L$2:$M$2)/10^9),0)</f>
        <v>-0.03938050393</v>
      </c>
      <c r="T798" s="160">
        <f>IF($O$677&gt;0,IPMT('Assumptions (Wind)'!$V$10,Model!AB$1,'Assumptions (Wind)'!$V$13,'Assumptions (Wind)'!$V$8*Model!$O$677*AVERAGE('Assumptions (Wind)'!$L$2:$M$2)/10^9),0)</f>
        <v>-0.03401233532</v>
      </c>
      <c r="U798" s="160">
        <f>IF($O$677&gt;0,IPMT('Assumptions (Wind)'!$V$10,Model!AC$1,'Assumptions (Wind)'!$V$13,'Assumptions (Wind)'!$V$8*Model!$O$677*AVERAGE('Assumptions (Wind)'!$L$2:$M$2)/10^9),0)</f>
        <v>-0.02821471323</v>
      </c>
      <c r="V798" s="160">
        <f>IF($O$677&gt;0,IPMT('Assumptions (Wind)'!$V$10,Model!AD$1,'Assumptions (Wind)'!$V$13,'Assumptions (Wind)'!$V$8*Model!$O$677*AVERAGE('Assumptions (Wind)'!$L$2:$M$2)/10^9),0)</f>
        <v>-0.02195328137</v>
      </c>
      <c r="W798" s="160">
        <f>IF($O$677&gt;0,IPMT('Assumptions (Wind)'!$V$10,Model!AE$1,'Assumptions (Wind)'!$V$13,'Assumptions (Wind)'!$V$8*Model!$O$677*AVERAGE('Assumptions (Wind)'!$L$2:$M$2)/10^9),0)</f>
        <v>-0.01519093497</v>
      </c>
      <c r="X798" s="160">
        <f>IF($O$677&gt;0,IPMT('Assumptions (Wind)'!$V$10,Model!AF$1,'Assumptions (Wind)'!$V$13,'Assumptions (Wind)'!$V$8*Model!$O$677*AVERAGE('Assumptions (Wind)'!$L$2:$M$2)/10^9),0)</f>
        <v>-0.007887600849</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-0.0007635166927</v>
      </c>
      <c r="Q799" s="177">
        <f>IF($P$677&gt;0,IPMT('Assumptions (Wind)'!$V$10,Model!X$1,'Assumptions (Wind)'!$V$13,'Assumptions (Wind)'!$V$8*Model!$P$677*AVERAGE('Assumptions (Wind)'!$M$2:$N$2)/10^9),0)</f>
        <v>-0.0007108115257</v>
      </c>
      <c r="R799" s="177">
        <f>IF($P$677&gt;0,IPMT('Assumptions (Wind)'!$V$10,Model!Y$1,'Assumptions (Wind)'!$V$13,'Assumptions (Wind)'!$V$8*Model!$P$677*AVERAGE('Assumptions (Wind)'!$M$2:$N$2)/10^9),0)</f>
        <v>-0.0006538899455</v>
      </c>
      <c r="S799" s="177">
        <f>IF($P$677&gt;0,IPMT('Assumptions (Wind)'!$V$10,Model!Z$1,'Assumptions (Wind)'!$V$13,'Assumptions (Wind)'!$V$8*Model!$P$677*AVERAGE('Assumptions (Wind)'!$M$2:$N$2)/10^9),0)</f>
        <v>-0.0005924146388</v>
      </c>
      <c r="T799" s="177">
        <f>IF($P$677&gt;0,IPMT('Assumptions (Wind)'!$V$10,Model!AA$1,'Assumptions (Wind)'!$V$13,'Assumptions (Wind)'!$V$8*Model!$P$677*AVERAGE('Assumptions (Wind)'!$M$2:$N$2)/10^9),0)</f>
        <v>-0.0005260213076</v>
      </c>
      <c r="U799" s="177">
        <f>IF($P$677&gt;0,IPMT('Assumptions (Wind)'!$V$10,Model!AB$1,'Assumptions (Wind)'!$V$13,'Assumptions (Wind)'!$V$8*Model!$P$677*AVERAGE('Assumptions (Wind)'!$M$2:$N$2)/10^9),0)</f>
        <v>-0.0004543165099</v>
      </c>
      <c r="V799" s="177">
        <f>IF($P$677&gt;0,IPMT('Assumptions (Wind)'!$V$10,Model!AC$1,'Assumptions (Wind)'!$V$13,'Assumptions (Wind)'!$V$8*Model!$P$677*AVERAGE('Assumptions (Wind)'!$M$2:$N$2)/10^9),0)</f>
        <v>-0.0003768753284</v>
      </c>
      <c r="W799" s="177">
        <f>IF($P$677&gt;0,IPMT('Assumptions (Wind)'!$V$10,Model!AD$1,'Assumptions (Wind)'!$V$13,'Assumptions (Wind)'!$V$8*Model!$P$677*AVERAGE('Assumptions (Wind)'!$M$2:$N$2)/10^9),0)</f>
        <v>-0.0002932388523</v>
      </c>
      <c r="X799" s="177">
        <f>IF($P$677&gt;0,IPMT('Assumptions (Wind)'!$V$10,Model!AE$1,'Assumptions (Wind)'!$V$13,'Assumptions (Wind)'!$V$8*Model!$P$677*AVERAGE('Assumptions (Wind)'!$M$2:$N$2)/10^9),0)</f>
        <v>-0.0002029114582</v>
      </c>
      <c r="Y799" s="177">
        <f>IF($P$677&gt;0,IPMT('Assumptions (Wind)'!$V$10,Model!AF$1,'Assumptions (Wind)'!$V$13,'Assumptions (Wind)'!$V$8*Model!$P$677*AVERAGE('Assumptions (Wind)'!$M$2:$N$2)/10^9),0)</f>
        <v>-0.0001053578725</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-0.003626468217</v>
      </c>
      <c r="R800" s="160">
        <f>IF($Q$677&gt;0,IPMT('Assumptions (Wind)'!$V$10,Model!X$1,'Assumptions (Wind)'!$V$13,'Assumptions (Wind)'!$V$8*Model!$Q$677*AVERAGE('Assumptions (Wind)'!$N$2:$O$2)/10^9),0)</f>
        <v>-0.00337613497</v>
      </c>
      <c r="S800" s="160">
        <f>IF($Q$677&gt;0,IPMT('Assumptions (Wind)'!$V$10,Model!Y$1,'Assumptions (Wind)'!$V$13,'Assumptions (Wind)'!$V$8*Model!$Q$677*AVERAGE('Assumptions (Wind)'!$N$2:$O$2)/10^9),0)</f>
        <v>-0.003105775063</v>
      </c>
      <c r="T800" s="160">
        <f>IF($Q$677&gt;0,IPMT('Assumptions (Wind)'!$V$10,Model!Z$1,'Assumptions (Wind)'!$V$13,'Assumptions (Wind)'!$V$8*Model!$Q$677*AVERAGE('Assumptions (Wind)'!$N$2:$O$2)/10^9),0)</f>
        <v>-0.002813786364</v>
      </c>
      <c r="U800" s="160">
        <f>IF($Q$677&gt;0,IPMT('Assumptions (Wind)'!$V$10,Model!AA$1,'Assumptions (Wind)'!$V$13,'Assumptions (Wind)'!$V$8*Model!$Q$677*AVERAGE('Assumptions (Wind)'!$N$2:$O$2)/10^9),0)</f>
        <v>-0.002498438569</v>
      </c>
      <c r="V800" s="160">
        <f>IF($Q$677&gt;0,IPMT('Assumptions (Wind)'!$V$10,Model!AB$1,'Assumptions (Wind)'!$V$13,'Assumptions (Wind)'!$V$8*Model!$Q$677*AVERAGE('Assumptions (Wind)'!$N$2:$O$2)/10^9),0)</f>
        <v>-0.002157862951</v>
      </c>
      <c r="W800" s="160">
        <f>IF($Q$677&gt;0,IPMT('Assumptions (Wind)'!$V$10,Model!AC$1,'Assumptions (Wind)'!$V$13,'Assumptions (Wind)'!$V$8*Model!$Q$677*AVERAGE('Assumptions (Wind)'!$N$2:$O$2)/10^9),0)</f>
        <v>-0.001790041283</v>
      </c>
      <c r="X800" s="160">
        <f>IF($Q$677&gt;0,IPMT('Assumptions (Wind)'!$V$10,Model!AD$1,'Assumptions (Wind)'!$V$13,'Assumptions (Wind)'!$V$8*Model!$Q$677*AVERAGE('Assumptions (Wind)'!$N$2:$O$2)/10^9),0)</f>
        <v>-0.001392793881</v>
      </c>
      <c r="Y800" s="160">
        <f>IF($Q$677&gt;0,IPMT('Assumptions (Wind)'!$V$10,Model!AE$1,'Assumptions (Wind)'!$V$13,'Assumptions (Wind)'!$V$8*Model!$Q$677*AVERAGE('Assumptions (Wind)'!$N$2:$O$2)/10^9),0)</f>
        <v>-0.0009637666877</v>
      </c>
      <c r="Z800" s="160">
        <f>IF($Q$677&gt;0,IPMT('Assumptions (Wind)'!$V$10,Model!AF$1,'Assumptions (Wind)'!$V$13,'Assumptions (Wind)'!$V$8*Model!$Q$677*AVERAGE('Assumptions (Wind)'!$N$2:$O$2)/10^9),0)</f>
        <v>-0.0005004173186</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-0.003224787394</v>
      </c>
      <c r="S801" s="177">
        <f>IF($R$677&gt;0,IPMT('Assumptions (Wind)'!$V$10,Model!X$1,'Assumptions (Wind)'!$V$13,'Assumptions (Wind)'!$V$8*Model!$R$677*AVERAGE('Assumptions (Wind)'!$O$2:$P$2)/10^9),0)</f>
        <v>-0.003002181969</v>
      </c>
      <c r="T801" s="177">
        <f>IF($R$677&gt;0,IPMT('Assumptions (Wind)'!$V$10,Model!Y$1,'Assumptions (Wind)'!$V$13,'Assumptions (Wind)'!$V$8*Model!$R$677*AVERAGE('Assumptions (Wind)'!$O$2:$P$2)/10^9),0)</f>
        <v>-0.00276176811</v>
      </c>
      <c r="U801" s="177">
        <f>IF($R$677&gt;0,IPMT('Assumptions (Wind)'!$V$10,Model!Z$1,'Assumptions (Wind)'!$V$13,'Assumptions (Wind)'!$V$8*Model!$R$677*AVERAGE('Assumptions (Wind)'!$O$2:$P$2)/10^9),0)</f>
        <v>-0.002502121143</v>
      </c>
      <c r="V801" s="177">
        <f>IF($R$677&gt;0,IPMT('Assumptions (Wind)'!$V$10,Model!AA$1,'Assumptions (Wind)'!$V$13,'Assumptions (Wind)'!$V$8*Model!$R$677*AVERAGE('Assumptions (Wind)'!$O$2:$P$2)/10^9),0)</f>
        <v>-0.002221702418</v>
      </c>
      <c r="W801" s="177">
        <f>IF($R$677&gt;0,IPMT('Assumptions (Wind)'!$V$10,Model!AB$1,'Assumptions (Wind)'!$V$13,'Assumptions (Wind)'!$V$8*Model!$R$677*AVERAGE('Assumptions (Wind)'!$O$2:$P$2)/10^9),0)</f>
        <v>-0.001918850194</v>
      </c>
      <c r="X801" s="177">
        <f>IF($R$677&gt;0,IPMT('Assumptions (Wind)'!$V$10,Model!AC$1,'Assumptions (Wind)'!$V$13,'Assumptions (Wind)'!$V$8*Model!$R$677*AVERAGE('Assumptions (Wind)'!$O$2:$P$2)/10^9),0)</f>
        <v>-0.001591769793</v>
      </c>
      <c r="Y801" s="177">
        <f>IF($R$677&gt;0,IPMT('Assumptions (Wind)'!$V$10,Model!AD$1,'Assumptions (Wind)'!$V$13,'Assumptions (Wind)'!$V$8*Model!$R$677*AVERAGE('Assumptions (Wind)'!$O$2:$P$2)/10^9),0)</f>
        <v>-0.00123852296</v>
      </c>
      <c r="Z801" s="177">
        <f>IF($R$677&gt;0,IPMT('Assumptions (Wind)'!$V$10,Model!AE$1,'Assumptions (Wind)'!$V$13,'Assumptions (Wind)'!$V$8*Model!$R$677*AVERAGE('Assumptions (Wind)'!$O$2:$P$2)/10^9),0)</f>
        <v>-0.0008570163807</v>
      </c>
      <c r="AA801" s="177">
        <f>IF($R$677&gt;0,IPMT('Assumptions (Wind)'!$V$10,Model!AF$1,'Assumptions (Wind)'!$V$13,'Assumptions (Wind)'!$V$8*Model!$R$677*AVERAGE('Assumptions (Wind)'!$O$2:$P$2)/10^9),0)</f>
        <v>-0.0004449892746</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-0.01960528357</v>
      </c>
      <c r="T802" s="160">
        <f>IF($S$677&gt;0,IPMT('Assumptions (Wind)'!$V$10,Model!X$1,'Assumptions (Wind)'!$V$13,'Assumptions (Wind)'!$V$8*Model!$S$677*AVERAGE('Assumptions (Wind)'!$P$2:$Q$2)/10^9),0)</f>
        <v>-0.01825194087</v>
      </c>
      <c r="U802" s="160">
        <f>IF($S$677&gt;0,IPMT('Assumptions (Wind)'!$V$10,Model!Y$1,'Assumptions (Wind)'!$V$13,'Assumptions (Wind)'!$V$8*Model!$S$677*AVERAGE('Assumptions (Wind)'!$P$2:$Q$2)/10^9),0)</f>
        <v>-0.01679033076</v>
      </c>
      <c r="V802" s="160">
        <f>IF($S$677&gt;0,IPMT('Assumptions (Wind)'!$V$10,Model!Z$1,'Assumptions (Wind)'!$V$13,'Assumptions (Wind)'!$V$8*Model!$S$677*AVERAGE('Assumptions (Wind)'!$P$2:$Q$2)/10^9),0)</f>
        <v>-0.01521179183</v>
      </c>
      <c r="W802" s="160">
        <f>IF($S$677&gt;0,IPMT('Assumptions (Wind)'!$V$10,Model!AA$1,'Assumptions (Wind)'!$V$13,'Assumptions (Wind)'!$V$8*Model!$S$677*AVERAGE('Assumptions (Wind)'!$P$2:$Q$2)/10^9),0)</f>
        <v>-0.01350696979</v>
      </c>
      <c r="X802" s="160">
        <f>IF($S$677&gt;0,IPMT('Assumptions (Wind)'!$V$10,Model!AB$1,'Assumptions (Wind)'!$V$13,'Assumptions (Wind)'!$V$8*Model!$S$677*AVERAGE('Assumptions (Wind)'!$P$2:$Q$2)/10^9),0)</f>
        <v>-0.01166576199</v>
      </c>
      <c r="Y802" s="160">
        <f>IF($S$677&gt;0,IPMT('Assumptions (Wind)'!$V$10,Model!AC$1,'Assumptions (Wind)'!$V$13,'Assumptions (Wind)'!$V$8*Model!$S$677*AVERAGE('Assumptions (Wind)'!$P$2:$Q$2)/10^9),0)</f>
        <v>-0.009677257558</v>
      </c>
      <c r="Z802" s="160">
        <f>IF($S$677&gt;0,IPMT('Assumptions (Wind)'!$V$10,Model!AD$1,'Assumptions (Wind)'!$V$13,'Assumptions (Wind)'!$V$8*Model!$S$677*AVERAGE('Assumptions (Wind)'!$P$2:$Q$2)/10^9),0)</f>
        <v>-0.007529672776</v>
      </c>
      <c r="AA802" s="160">
        <f>IF($S$677&gt;0,IPMT('Assumptions (Wind)'!$V$10,Model!AE$1,'Assumptions (Wind)'!$V$13,'Assumptions (Wind)'!$V$8*Model!$S$677*AVERAGE('Assumptions (Wind)'!$P$2:$Q$2)/10^9),0)</f>
        <v>-0.005210281211</v>
      </c>
      <c r="AB802" s="160">
        <f>IF($S$677&gt;0,IPMT('Assumptions (Wind)'!$V$10,Model!AF$1,'Assumptions (Wind)'!$V$13,'Assumptions (Wind)'!$V$8*Model!$S$677*AVERAGE('Assumptions (Wind)'!$P$2:$Q$2)/10^9),0)</f>
        <v>-0.002705338321</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-0.005489074097</v>
      </c>
      <c r="U803" s="160">
        <f>IF($T$677&gt;0,IPMT('Assumptions (Wind)'!$V$10,Model!X$1,'Assumptions (Wind)'!$V$13,'Assumptions (Wind)'!$V$8*Model!$T$677*AVERAGE('Assumptions (Wind)'!$Q$2:$R$2)/10^9),0)</f>
        <v>-0.005110166119</v>
      </c>
      <c r="V803" s="160">
        <f>IF($T$677&gt;0,IPMT('Assumptions (Wind)'!$V$10,Model!Y$1,'Assumptions (Wind)'!$V$13,'Assumptions (Wind)'!$V$8*Model!$T$677*AVERAGE('Assumptions (Wind)'!$Q$2:$R$2)/10^9),0)</f>
        <v>-0.004700945502</v>
      </c>
      <c r="W803" s="160">
        <f>IF($T$677&gt;0,IPMT('Assumptions (Wind)'!$V$10,Model!Z$1,'Assumptions (Wind)'!$V$13,'Assumptions (Wind)'!$V$8*Model!$T$677*AVERAGE('Assumptions (Wind)'!$Q$2:$R$2)/10^9),0)</f>
        <v>-0.004258987236</v>
      </c>
      <c r="X803" s="160">
        <f>IF($T$677&gt;0,IPMT('Assumptions (Wind)'!$V$10,Model!AA$1,'Assumptions (Wind)'!$V$13,'Assumptions (Wind)'!$V$8*Model!$T$677*AVERAGE('Assumptions (Wind)'!$Q$2:$R$2)/10^9),0)</f>
        <v>-0.003781672309</v>
      </c>
      <c r="Y803" s="160">
        <f>IF($T$677&gt;0,IPMT('Assumptions (Wind)'!$V$10,Model!AB$1,'Assumptions (Wind)'!$V$13,'Assumptions (Wind)'!$V$8*Model!$T$677*AVERAGE('Assumptions (Wind)'!$Q$2:$R$2)/10^9),0)</f>
        <v>-0.003266172187</v>
      </c>
      <c r="Z803" s="160">
        <f>IF($T$677&gt;0,IPMT('Assumptions (Wind)'!$V$10,Model!AC$1,'Assumptions (Wind)'!$V$13,'Assumptions (Wind)'!$V$8*Model!$T$677*AVERAGE('Assumptions (Wind)'!$Q$2:$R$2)/10^9),0)</f>
        <v>-0.002709432056</v>
      </c>
      <c r="AA803" s="160">
        <f>IF($T$677&gt;0,IPMT('Assumptions (Wind)'!$V$10,Model!AD$1,'Assumptions (Wind)'!$V$13,'Assumptions (Wind)'!$V$8*Model!$T$677*AVERAGE('Assumptions (Wind)'!$Q$2:$R$2)/10^9),0)</f>
        <v>-0.002108152715</v>
      </c>
      <c r="AB803" s="160">
        <f>IF($T$677&gt;0,IPMT('Assumptions (Wind)'!$V$10,Model!AE$1,'Assumptions (Wind)'!$V$13,'Assumptions (Wind)'!$V$8*Model!$T$677*AVERAGE('Assumptions (Wind)'!$Q$2:$R$2)/10^9),0)</f>
        <v>-0.001458771026</v>
      </c>
      <c r="AC803" s="160">
        <f>IF($T$677&gt;0,IPMT('Assumptions (Wind)'!$V$10,Model!AF$1,'Assumptions (Wind)'!$V$13,'Assumptions (Wind)'!$V$8*Model!$T$677*AVERAGE('Assumptions (Wind)'!$Q$2:$R$2)/10^9),0)</f>
        <v>-0.0007574388019</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-0.008913453824</v>
      </c>
      <c r="V804" s="160">
        <f>IF($U$677&gt;0,IPMT('Assumptions (Wind)'!$V$10,Model!X$1,'Assumptions (Wind)'!$V$13,'Assumptions (Wind)'!$V$8*Model!$U$677*AVERAGE('Assumptions (Wind)'!$R$2:$S$2)/10^9),0)</f>
        <v>-0.008298162664</v>
      </c>
      <c r="W804" s="160">
        <f>IF($U$677&gt;0,IPMT('Assumptions (Wind)'!$V$10,Model!Y$1,'Assumptions (Wind)'!$V$13,'Assumptions (Wind)'!$V$8*Model!$U$677*AVERAGE('Assumptions (Wind)'!$R$2:$S$2)/10^9),0)</f>
        <v>-0.007633648211</v>
      </c>
      <c r="X804" s="160">
        <f>IF($U$677&gt;0,IPMT('Assumptions (Wind)'!$V$10,Model!Z$1,'Assumptions (Wind)'!$V$13,'Assumptions (Wind)'!$V$8*Model!$U$677*AVERAGE('Assumptions (Wind)'!$R$2:$S$2)/10^9),0)</f>
        <v>-0.006915972602</v>
      </c>
      <c r="Y804" s="160">
        <f>IF($U$677&gt;0,IPMT('Assumptions (Wind)'!$V$10,Model!AA$1,'Assumptions (Wind)'!$V$13,'Assumptions (Wind)'!$V$8*Model!$U$677*AVERAGE('Assumptions (Wind)'!$R$2:$S$2)/10^9),0)</f>
        <v>-0.006140882945</v>
      </c>
      <c r="Z804" s="160">
        <f>IF($U$677&gt;0,IPMT('Assumptions (Wind)'!$V$10,Model!AB$1,'Assumptions (Wind)'!$V$13,'Assumptions (Wind)'!$V$8*Model!$U$677*AVERAGE('Assumptions (Wind)'!$R$2:$S$2)/10^9),0)</f>
        <v>-0.005303786114</v>
      </c>
      <c r="AA804" s="160">
        <f>IF($U$677&gt;0,IPMT('Assumptions (Wind)'!$V$10,Model!AC$1,'Assumptions (Wind)'!$V$13,'Assumptions (Wind)'!$V$8*Model!$U$677*AVERAGE('Assumptions (Wind)'!$R$2:$S$2)/10^9),0)</f>
        <v>-0.004399721537</v>
      </c>
      <c r="AB804" s="160">
        <f>IF($U$677&gt;0,IPMT('Assumptions (Wind)'!$V$10,Model!AD$1,'Assumptions (Wind)'!$V$13,'Assumptions (Wind)'!$V$8*Model!$U$677*AVERAGE('Assumptions (Wind)'!$R$2:$S$2)/10^9),0)</f>
        <v>-0.003423331794</v>
      </c>
      <c r="AC804" s="160">
        <f>IF($U$677&gt;0,IPMT('Assumptions (Wind)'!$V$10,Model!AE$1,'Assumptions (Wind)'!$V$13,'Assumptions (Wind)'!$V$8*Model!$U$677*AVERAGE('Assumptions (Wind)'!$R$2:$S$2)/10^9),0)</f>
        <v>-0.002368830872</v>
      </c>
      <c r="AD804" s="160">
        <f>IF($U$677&gt;0,IPMT('Assumptions (Wind)'!$V$10,Model!AF$1,'Assumptions (Wind)'!$V$13,'Assumptions (Wind)'!$V$8*Model!$U$677*AVERAGE('Assumptions (Wind)'!$R$2:$S$2)/10^9),0)</f>
        <v>-0.001229969876</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-0.1831458684</v>
      </c>
      <c r="Y807" s="160">
        <f>IF($X$677&gt;0,IPMT('Assumptions (Wind)'!$V$10,Model!X1,'Assumptions (Wind)'!$V$13,'Assumptions (Wind)'!$V$8*Model!$X$677*'Assumptions (Wind)'!$V$2/10^9),0)</f>
        <v>-0.1705034028</v>
      </c>
      <c r="Z807" s="160">
        <f>IF($X$677&gt;0,IPMT('Assumptions (Wind)'!$V$10,Model!Y1,'Assumptions (Wind)'!$V$13,'Assumptions (Wind)'!$V$8*Model!$X$677*'Assumptions (Wind)'!$V$2/10^9),0)</f>
        <v>-0.1568495398</v>
      </c>
      <c r="AA807" s="160">
        <f>IF($X$677&gt;0,IPMT('Assumptions (Wind)'!$V$10,Model!Z1,'Assumptions (Wind)'!$V$13,'Assumptions (Wind)'!$V$8*Model!$X$677*'Assumptions (Wind)'!$V$2/10^9),0)</f>
        <v>-0.1421033679</v>
      </c>
      <c r="AB807" s="160">
        <f>IF($X$677&gt;0,IPMT('Assumptions (Wind)'!$V$10,Model!AA1,'Assumptions (Wind)'!$V$13,'Assumptions (Wind)'!$V$8*Model!$X$677*'Assumptions (Wind)'!$V$2/10^9),0)</f>
        <v>-0.1261775022</v>
      </c>
      <c r="AC807" s="160">
        <f>IF($X$677&gt;0,IPMT('Assumptions (Wind)'!$V$10,Model!AB1,'Assumptions (Wind)'!$V$13,'Assumptions (Wind)'!$V$8*Model!$X$677*'Assumptions (Wind)'!$V$2/10^9),0)</f>
        <v>-0.1089775673</v>
      </c>
      <c r="AD807" s="160">
        <f>IF($X$677&gt;0,IPMT('Assumptions (Wind)'!$V$10,Model!AC1,'Assumptions (Wind)'!$V$13,'Assumptions (Wind)'!$V$8*Model!$X$677*'Assumptions (Wind)'!$V$2/10^9),0)</f>
        <v>-0.09040163752</v>
      </c>
      <c r="AE807" s="160">
        <f>IF($X$677&gt;0,IPMT('Assumptions (Wind)'!$V$10,Model!AD1,'Assumptions (Wind)'!$V$13,'Assumptions (Wind)'!$V$8*Model!$X$677*'Assumptions (Wind)'!$V$2/10^9),0)</f>
        <v>-0.0703396334</v>
      </c>
      <c r="AF807" s="160">
        <f>IF($X$677&gt;0,IPMT('Assumptions (Wind)'!$V$10,Model!AE1,'Assumptions (Wind)'!$V$13,'Assumptions (Wind)'!$V$8*Model!$X$677*'Assumptions (Wind)'!$V$2/10^9),0)</f>
        <v>-0.04867266895</v>
      </c>
      <c r="AG807" s="160">
        <f>IF($X$677&gt;0,IPMT('Assumptions (Wind)'!$V$10,Model!AF1,'Assumptions (Wind)'!$V$13,'Assumptions (Wind)'!$V$8*Model!$X$677*'Assumptions (Wind)'!$V$2/10^9),0)</f>
        <v>-0.02527234734</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-0.1828750076</v>
      </c>
      <c r="Z808" s="160">
        <f>IF($Y$677&gt;0,IPMT('Assumptions (Wind)'!$V$10,Model!X1,'Assumptions (Wind)'!$V$13,'Assumptions (Wind)'!$V$8*Model!$Y$677*AVERAGE('Assumptions (Wind)'!$V$2:$W$2)/10^9),0)</f>
        <v>-0.1702512393</v>
      </c>
      <c r="AA808" s="160">
        <f>IF($Y$677&gt;0,IPMT('Assumptions (Wind)'!$V$10,Model!Y1,'Assumptions (Wind)'!$V$13,'Assumptions (Wind)'!$V$8*Model!$Y$677*AVERAGE('Assumptions (Wind)'!$V$2:$W$2)/10^9),0)</f>
        <v>-0.1566175696</v>
      </c>
      <c r="AB808" s="160">
        <f>IF($Y$677&gt;0,IPMT('Assumptions (Wind)'!$V$10,Model!Z1,'Assumptions (Wind)'!$V$13,'Assumptions (Wind)'!$V$8*Model!$Y$677*AVERAGE('Assumptions (Wind)'!$V$2:$W$2)/10^9),0)</f>
        <v>-0.1418932063</v>
      </c>
      <c r="AC808" s="160">
        <f>IF($Y$677&gt;0,IPMT('Assumptions (Wind)'!$V$10,Model!AA1,'Assumptions (Wind)'!$V$13,'Assumptions (Wind)'!$V$8*Model!$Y$677*AVERAGE('Assumptions (Wind)'!$V$2:$W$2)/10^9),0)</f>
        <v>-0.1259908939</v>
      </c>
      <c r="AD808" s="160">
        <f>IF($Y$677&gt;0,IPMT('Assumptions (Wind)'!$V$10,Model!AB1,'Assumptions (Wind)'!$V$13,'Assumptions (Wind)'!$V$8*Model!$Y$677*AVERAGE('Assumptions (Wind)'!$V$2:$W$2)/10^9),0)</f>
        <v>-0.1088163965</v>
      </c>
      <c r="AE808" s="160">
        <f>IF($Y$677&gt;0,IPMT('Assumptions (Wind)'!$V$10,Model!AC1,'Assumptions (Wind)'!$V$13,'Assumptions (Wind)'!$V$8*Model!$Y$677*AVERAGE('Assumptions (Wind)'!$V$2:$W$2)/10^9),0)</f>
        <v>-0.09026793939</v>
      </c>
      <c r="AF808" s="160">
        <f>IF($Y$677&gt;0,IPMT('Assumptions (Wind)'!$V$10,Model!AD1,'Assumptions (Wind)'!$V$13,'Assumptions (Wind)'!$V$8*Model!$Y$677*AVERAGE('Assumptions (Wind)'!$V$2:$W$2)/10^9),0)</f>
        <v>-0.07023560566</v>
      </c>
      <c r="AG808" s="160">
        <f>IF($Y$677&gt;0,IPMT('Assumptions (Wind)'!$V$10,Model!AE1,'Assumptions (Wind)'!$V$13,'Assumptions (Wind)'!$V$8*Model!$Y$677*AVERAGE('Assumptions (Wind)'!$V$2:$W$2)/10^9),0)</f>
        <v>-0.04860068524</v>
      </c>
      <c r="AH808" s="160">
        <f>IF($Y$677&gt;0,IPMT('Assumptions (Wind)'!$V$10,Model!AF1,'Assumptions (Wind)'!$V$13,'Assumptions (Wind)'!$V$8*Model!$Y$677*AVERAGE('Assumptions (Wind)'!$V$2:$W$2)/10^9),0)</f>
        <v>-0.02523497118</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-0.1822878648</v>
      </c>
      <c r="AA809" s="160">
        <f>IF($Z$677&gt;0,IPMT('Assumptions (Wind)'!$V$10,Model!X1,'Assumptions (Wind)'!$V$13,'Assumptions (Wind)'!$V$8*Model!$Z$677*AVERAGE('Assumptions (Wind)'!$W$2:$X$2)/10^9),0)</f>
        <v>-0.1697046267</v>
      </c>
      <c r="AB809" s="160">
        <f>IF($Z$677&gt;0,IPMT('Assumptions (Wind)'!$V$10,Model!Y1,'Assumptions (Wind)'!$V$13,'Assumptions (Wind)'!$V$8*Model!$Z$677*AVERAGE('Assumptions (Wind)'!$W$2:$X$2)/10^9),0)</f>
        <v>-0.1561147296</v>
      </c>
      <c r="AC809" s="160">
        <f>IF($Z$677&gt;0,IPMT('Assumptions (Wind)'!$V$10,Model!Z1,'Assumptions (Wind)'!$V$13,'Assumptions (Wind)'!$V$8*Model!$Z$677*AVERAGE('Assumptions (Wind)'!$W$2:$X$2)/10^9),0)</f>
        <v>-0.1414376407</v>
      </c>
      <c r="AD809" s="160">
        <f>IF($Z$677&gt;0,IPMT('Assumptions (Wind)'!$V$10,Model!AA1,'Assumptions (Wind)'!$V$13,'Assumptions (Wind)'!$V$8*Model!$Z$677*AVERAGE('Assumptions (Wind)'!$W$2:$X$2)/10^9),0)</f>
        <v>-0.1255863846</v>
      </c>
      <c r="AE809" s="160">
        <f>IF($Z$677&gt;0,IPMT('Assumptions (Wind)'!$V$10,Model!AB1,'Assumptions (Wind)'!$V$13,'Assumptions (Wind)'!$V$8*Model!$Z$677*AVERAGE('Assumptions (Wind)'!$W$2:$X$2)/10^9),0)</f>
        <v>-0.1084670281</v>
      </c>
      <c r="AF809" s="160">
        <f>IF($Z$677&gt;0,IPMT('Assumptions (Wind)'!$V$10,Model!AC1,'Assumptions (Wind)'!$V$13,'Assumptions (Wind)'!$V$8*Model!$Z$677*AVERAGE('Assumptions (Wind)'!$W$2:$X$2)/10^9),0)</f>
        <v>-0.08997812304</v>
      </c>
      <c r="AG809" s="160">
        <f>IF($Z$677&gt;0,IPMT('Assumptions (Wind)'!$V$10,Model!AD1,'Assumptions (Wind)'!$V$13,'Assumptions (Wind)'!$V$8*Model!$Z$677*AVERAGE('Assumptions (Wind)'!$W$2:$X$2)/10^9),0)</f>
        <v>-0.07001010559</v>
      </c>
      <c r="AH809" s="160">
        <f>IF($Z$677&gt;0,IPMT('Assumptions (Wind)'!$V$10,Model!AE1,'Assumptions (Wind)'!$V$13,'Assumptions (Wind)'!$V$8*Model!$Z$677*AVERAGE('Assumptions (Wind)'!$W$2:$X$2)/10^9),0)</f>
        <v>-0.04844464675</v>
      </c>
      <c r="AI809" s="160">
        <f>IF($Z$677&gt;0,IPMT('Assumptions (Wind)'!$V$10,Model!AF1,'Assumptions (Wind)'!$V$13,'Assumptions (Wind)'!$V$8*Model!$Z$677*AVERAGE('Assumptions (Wind)'!$W$2:$X$2)/10^9),0)</f>
        <v>-0.0251539512</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-0.1816082107</v>
      </c>
      <c r="AB810" s="160">
        <f>IF($AA$677&gt;0,IPMT('Assumptions (Wind)'!$V$10,Model!X1,'Assumptions (Wind)'!$V$13,'Assumptions (Wind)'!$V$8*Model!$AA$677*AVERAGE('Assumptions (Wind)'!$X$2:$Y$2)/10^9),0)</f>
        <v>-0.1690718888</v>
      </c>
      <c r="AC810" s="160">
        <f>IF($AA$677&gt;0,IPMT('Assumptions (Wind)'!$V$10,Model!Y1,'Assumptions (Wind)'!$V$13,'Assumptions (Wind)'!$V$8*Model!$AA$677*AVERAGE('Assumptions (Wind)'!$X$2:$Y$2)/10^9),0)</f>
        <v>-0.1555326611</v>
      </c>
      <c r="AD810" s="160">
        <f>IF($AA$677&gt;0,IPMT('Assumptions (Wind)'!$V$10,Model!Z1,'Assumptions (Wind)'!$V$13,'Assumptions (Wind)'!$V$8*Model!$AA$677*AVERAGE('Assumptions (Wind)'!$X$2:$Y$2)/10^9),0)</f>
        <v>-0.1409102952</v>
      </c>
      <c r="AE810" s="160">
        <f>IF($AA$677&gt;0,IPMT('Assumptions (Wind)'!$V$10,Model!AA1,'Assumptions (Wind)'!$V$13,'Assumptions (Wind)'!$V$8*Model!$AA$677*AVERAGE('Assumptions (Wind)'!$X$2:$Y$2)/10^9),0)</f>
        <v>-0.1251181401</v>
      </c>
      <c r="AF810" s="160">
        <f>IF($AA$677&gt;0,IPMT('Assumptions (Wind)'!$V$10,Model!AB1,'Assumptions (Wind)'!$V$13,'Assumptions (Wind)'!$V$8*Model!$AA$677*AVERAGE('Assumptions (Wind)'!$X$2:$Y$2)/10^9),0)</f>
        <v>-0.1080626125</v>
      </c>
      <c r="AG810" s="160">
        <f>IF($AA$677&gt;0,IPMT('Assumptions (Wind)'!$V$10,Model!AC1,'Assumptions (Wind)'!$V$13,'Assumptions (Wind)'!$V$8*Model!$AA$677*AVERAGE('Assumptions (Wind)'!$X$2:$Y$2)/10^9),0)</f>
        <v>-0.08964264268</v>
      </c>
      <c r="AH810" s="160">
        <f>IF($AA$677&gt;0,IPMT('Assumptions (Wind)'!$V$10,Model!AD1,'Assumptions (Wind)'!$V$13,'Assumptions (Wind)'!$V$8*Model!$AA$677*AVERAGE('Assumptions (Wind)'!$X$2:$Y$2)/10^9),0)</f>
        <v>-0.0697490753</v>
      </c>
      <c r="AI810" s="160">
        <f>IF($AA$677&gt;0,IPMT('Assumptions (Wind)'!$V$10,Model!AE1,'Assumptions (Wind)'!$V$13,'Assumptions (Wind)'!$V$8*Model!$AA$677*AVERAGE('Assumptions (Wind)'!$X$2:$Y$2)/10^9),0)</f>
        <v>-0.04826402253</v>
      </c>
      <c r="AJ810" s="160">
        <f>IF($AA$677&gt;0,IPMT('Assumptions (Wind)'!$V$10,Model!AF1,'Assumptions (Wind)'!$V$13,'Assumptions (Wind)'!$V$8*Model!$AA$677*AVERAGE('Assumptions (Wind)'!$X$2:$Y$2)/10^9),0)</f>
        <v>-0.02506016555</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-0.1807737367</v>
      </c>
      <c r="AC811" s="160">
        <f>IF($AB$677&gt;0,IPMT('Assumptions (Wind)'!$V$10,Model!X1,'Assumptions (Wind)'!$V$13,'Assumptions (Wind)'!$V$8*Model!$AB$677*AVERAGE('Assumptions (Wind)'!$Y$2:$Z$2)/10^9),0)</f>
        <v>-0.1682950181</v>
      </c>
      <c r="AD811" s="160">
        <f>IF($AB$677&gt;0,IPMT('Assumptions (Wind)'!$V$10,Model!Y1,'Assumptions (Wind)'!$V$13,'Assumptions (Wind)'!$V$8*Model!$AB$677*AVERAGE('Assumptions (Wind)'!$Y$2:$Z$2)/10^9),0)</f>
        <v>-0.154818002</v>
      </c>
      <c r="AE811" s="160">
        <f>IF($AB$677&gt;0,IPMT('Assumptions (Wind)'!$V$10,Model!Z1,'Assumptions (Wind)'!$V$13,'Assumptions (Wind)'!$V$8*Model!$AB$677*AVERAGE('Assumptions (Wind)'!$Y$2:$Z$2)/10^9),0)</f>
        <v>-0.1402628246</v>
      </c>
      <c r="AF811" s="160">
        <f>IF($AB$677&gt;0,IPMT('Assumptions (Wind)'!$V$10,Model!AA1,'Assumptions (Wind)'!$V$13,'Assumptions (Wind)'!$V$8*Model!$AB$677*AVERAGE('Assumptions (Wind)'!$Y$2:$Z$2)/10^9),0)</f>
        <v>-0.124543233</v>
      </c>
      <c r="AG811" s="160">
        <f>IF($AB$677&gt;0,IPMT('Assumptions (Wind)'!$V$10,Model!AB1,'Assumptions (Wind)'!$V$13,'Assumptions (Wind)'!$V$8*Model!$AB$677*AVERAGE('Assumptions (Wind)'!$Y$2:$Z$2)/10^9),0)</f>
        <v>-0.1075660741</v>
      </c>
      <c r="AH811" s="160">
        <f>IF($AB$677&gt;0,IPMT('Assumptions (Wind)'!$V$10,Model!AC1,'Assumptions (Wind)'!$V$13,'Assumptions (Wind)'!$V$8*Model!$AB$677*AVERAGE('Assumptions (Wind)'!$Y$2:$Z$2)/10^9),0)</f>
        <v>-0.08923074249</v>
      </c>
      <c r="AI811" s="160">
        <f>IF($AB$677&gt;0,IPMT('Assumptions (Wind)'!$V$10,Model!AD1,'Assumptions (Wind)'!$V$13,'Assumptions (Wind)'!$V$8*Model!$AB$677*AVERAGE('Assumptions (Wind)'!$Y$2:$Z$2)/10^9),0)</f>
        <v>-0.06942858433</v>
      </c>
      <c r="AJ811" s="160">
        <f>IF($AB$677&gt;0,IPMT('Assumptions (Wind)'!$V$10,Model!AE1,'Assumptions (Wind)'!$V$13,'Assumptions (Wind)'!$V$8*Model!$AB$677*AVERAGE('Assumptions (Wind)'!$Y$2:$Z$2)/10^9),0)</f>
        <v>-0.04804225353</v>
      </c>
      <c r="AK811" s="160">
        <f>IF($AB$677&gt;0,IPMT('Assumptions (Wind)'!$V$10,Model!AF1,'Assumptions (Wind)'!$V$13,'Assumptions (Wind)'!$V$8*Model!$AB$677*AVERAGE('Assumptions (Wind)'!$Y$2:$Z$2)/10^9),0)</f>
        <v>-0.02494501625</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-0.1797786607</v>
      </c>
      <c r="AD812" s="160">
        <f>IF($AC$677&gt;0,IPMT('Assumptions (Wind)'!$V$10,Model!X1,'Assumptions (Wind)'!$V$13,'Assumptions (Wind)'!$V$8*Model!$AC$677*AVERAGE('Assumptions (Wind)'!$Z$2:$AA$2)/10^9),0)</f>
        <v>-0.1673686317</v>
      </c>
      <c r="AE812" s="160">
        <f>IF($AC$677&gt;0,IPMT('Assumptions (Wind)'!$V$10,Model!Y1,'Assumptions (Wind)'!$V$13,'Assumptions (Wind)'!$V$8*Model!$AC$677*AVERAGE('Assumptions (Wind)'!$Z$2:$AA$2)/10^9),0)</f>
        <v>-0.1539658003</v>
      </c>
      <c r="AF812" s="160">
        <f>IF($AC$677&gt;0,IPMT('Assumptions (Wind)'!$V$10,Model!Z1,'Assumptions (Wind)'!$V$13,'Assumptions (Wind)'!$V$8*Model!$AC$677*AVERAGE('Assumptions (Wind)'!$Z$2:$AA$2)/10^9),0)</f>
        <v>-0.1394907425</v>
      </c>
      <c r="AG812" s="160">
        <f>IF($AC$677&gt;0,IPMT('Assumptions (Wind)'!$V$10,Model!AA1,'Assumptions (Wind)'!$V$13,'Assumptions (Wind)'!$V$8*Model!$AC$677*AVERAGE('Assumptions (Wind)'!$Z$2:$AA$2)/10^9),0)</f>
        <v>-0.12385768</v>
      </c>
      <c r="AH812" s="160">
        <f>IF($AC$677&gt;0,IPMT('Assumptions (Wind)'!$V$10,Model!AB1,'Assumptions (Wind)'!$V$13,'Assumptions (Wind)'!$V$8*Model!$AC$677*AVERAGE('Assumptions (Wind)'!$Z$2:$AA$2)/10^9),0)</f>
        <v>-0.1069739725</v>
      </c>
      <c r="AI812" s="160">
        <f>IF($AC$677&gt;0,IPMT('Assumptions (Wind)'!$V$10,Model!AC1,'Assumptions (Wind)'!$V$13,'Assumptions (Wind)'!$V$8*Model!$AC$677*AVERAGE('Assumptions (Wind)'!$Z$2:$AA$2)/10^9),0)</f>
        <v>-0.08873956842</v>
      </c>
      <c r="AJ812" s="160">
        <f>IF($AC$677&gt;0,IPMT('Assumptions (Wind)'!$V$10,Model!AD1,'Assumptions (Wind)'!$V$13,'Assumptions (Wind)'!$V$8*Model!$AC$677*AVERAGE('Assumptions (Wind)'!$Z$2:$AA$2)/10^9),0)</f>
        <v>-0.06904641201</v>
      </c>
      <c r="AK812" s="160">
        <f>IF($AC$677&gt;0,IPMT('Assumptions (Wind)'!$V$10,Model!AE1,'Assumptions (Wind)'!$V$13,'Assumptions (Wind)'!$V$8*Model!$AC$677*AVERAGE('Assumptions (Wind)'!$Z$2:$AA$2)/10^9),0)</f>
        <v>-0.04777780309</v>
      </c>
      <c r="AL812" s="160">
        <f>IF($AC$677&gt;0,IPMT('Assumptions (Wind)'!$V$10,Model!AF1,'Assumptions (Wind)'!$V$13,'Assumptions (Wind)'!$V$8*Model!$AC$677*AVERAGE('Assumptions (Wind)'!$Z$2:$AA$2)/10^9),0)</f>
        <v>-0.02480770545</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-0.1786759564</v>
      </c>
      <c r="AE813" s="160">
        <f>IF($AD$677&gt;0,IPMT('Assumptions (Wind)'!$V$10,Model!X1,'Assumptions (Wind)'!$V$13,'Assumptions (Wind)'!$V$8*Model!$AD$677*AVERAGE('Assumptions (Wind)'!$AA$2:$AB$2)/10^9),0)</f>
        <v>-0.1663420465</v>
      </c>
      <c r="AF813" s="160">
        <f>IF($AD$677&gt;0,IPMT('Assumptions (Wind)'!$V$10,Model!Y1,'Assumptions (Wind)'!$V$13,'Assumptions (Wind)'!$V$8*Model!$AD$677*AVERAGE('Assumptions (Wind)'!$AA$2:$AB$2)/10^9),0)</f>
        <v>-0.1530214238</v>
      </c>
      <c r="AG813" s="160">
        <f>IF($AD$677&gt;0,IPMT('Assumptions (Wind)'!$V$10,Model!Z1,'Assumptions (Wind)'!$V$13,'Assumptions (Wind)'!$V$8*Model!$AD$677*AVERAGE('Assumptions (Wind)'!$AA$2:$AB$2)/10^9),0)</f>
        <v>-0.1386351512</v>
      </c>
      <c r="AH813" s="160">
        <f>IF($AD$677&gt;0,IPMT('Assumptions (Wind)'!$V$10,Model!AA1,'Assumptions (Wind)'!$V$13,'Assumptions (Wind)'!$V$8*Model!$AD$677*AVERAGE('Assumptions (Wind)'!$AA$2:$AB$2)/10^9),0)</f>
        <v>-0.1230979769</v>
      </c>
      <c r="AI813" s="160">
        <f>IF($AD$677&gt;0,IPMT('Assumptions (Wind)'!$V$10,Model!AB1,'Assumptions (Wind)'!$V$13,'Assumptions (Wind)'!$V$8*Model!$AD$677*AVERAGE('Assumptions (Wind)'!$AA$2:$AB$2)/10^9),0)</f>
        <v>-0.1063178287</v>
      </c>
      <c r="AJ813" s="160">
        <f>IF($AD$677&gt;0,IPMT('Assumptions (Wind)'!$V$10,Model!AC1,'Assumptions (Wind)'!$V$13,'Assumptions (Wind)'!$V$8*Model!$AD$677*AVERAGE('Assumptions (Wind)'!$AA$2:$AB$2)/10^9),0)</f>
        <v>-0.08819526852</v>
      </c>
      <c r="AK813" s="160">
        <f>IF($AD$677&gt;0,IPMT('Assumptions (Wind)'!$V$10,Model!AD1,'Assumptions (Wind)'!$V$13,'Assumptions (Wind)'!$V$8*Model!$AD$677*AVERAGE('Assumptions (Wind)'!$AA$2:$AB$2)/10^9),0)</f>
        <v>-0.06862290358</v>
      </c>
      <c r="AL813" s="160">
        <f>IF($AD$677&gt;0,IPMT('Assumptions (Wind)'!$V$10,Model!AE1,'Assumptions (Wind)'!$V$13,'Assumptions (Wind)'!$V$8*Model!$AD$677*AVERAGE('Assumptions (Wind)'!$AA$2:$AB$2)/10^9),0)</f>
        <v>-0.04748474945</v>
      </c>
      <c r="AM813" s="160">
        <f>IF($AD$677&gt;0,IPMT('Assumptions (Wind)'!$V$10,Model!AF1,'Assumptions (Wind)'!$V$13,'Assumptions (Wind)'!$V$8*Model!$AD$677*AVERAGE('Assumptions (Wind)'!$AA$2:$AB$2)/10^9),0)</f>
        <v>-0.02465554298</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-0.177461803</v>
      </c>
      <c r="AF814" s="160">
        <f>IF($AE$677&gt;0,IPMT('Assumptions (Wind)'!$V$10,Model!X1,'Assumptions (Wind)'!$V$13,'Assumptions (Wind)'!$V$8*Model!$AE$677*AVERAGE('Assumptions (Wind)'!$AB$2:$AC$2)/10^9),0)</f>
        <v>-0.1652117055</v>
      </c>
      <c r="AG814" s="160">
        <f>IF($AE$677&gt;0,IPMT('Assumptions (Wind)'!$V$10,Model!Y1,'Assumptions (Wind)'!$V$13,'Assumptions (Wind)'!$V$8*Model!$AE$677*AVERAGE('Assumptions (Wind)'!$AB$2:$AC$2)/10^9),0)</f>
        <v>-0.1519816001</v>
      </c>
      <c r="AH814" s="160">
        <f>IF($AE$677&gt;0,IPMT('Assumptions (Wind)'!$V$10,Model!Z1,'Assumptions (Wind)'!$V$13,'Assumptions (Wind)'!$V$8*Model!$AE$677*AVERAGE('Assumptions (Wind)'!$AB$2:$AC$2)/10^9),0)</f>
        <v>-0.1376930864</v>
      </c>
      <c r="AI814" s="160">
        <f>IF($AE$677&gt;0,IPMT('Assumptions (Wind)'!$V$10,Model!AA1,'Assumptions (Wind)'!$V$13,'Assumptions (Wind)'!$V$8*Model!$AE$677*AVERAGE('Assumptions (Wind)'!$AB$2:$AC$2)/10^9),0)</f>
        <v>-0.1222614915</v>
      </c>
      <c r="AJ814" s="160">
        <f>IF($AE$677&gt;0,IPMT('Assumptions (Wind)'!$V$10,Model!AB1,'Assumptions (Wind)'!$V$13,'Assumptions (Wind)'!$V$8*Model!$AE$677*AVERAGE('Assumptions (Wind)'!$AB$2:$AC$2)/10^9),0)</f>
        <v>-0.1055953691</v>
      </c>
      <c r="AK814" s="160">
        <f>IF($AE$677&gt;0,IPMT('Assumptions (Wind)'!$V$10,Model!AC1,'Assumptions (Wind)'!$V$13,'Assumptions (Wind)'!$V$8*Model!$AE$677*AVERAGE('Assumptions (Wind)'!$AB$2:$AC$2)/10^9),0)</f>
        <v>-0.08759595687</v>
      </c>
      <c r="AL814" s="160">
        <f>IF($AE$677&gt;0,IPMT('Assumptions (Wind)'!$V$10,Model!AD1,'Assumptions (Wind)'!$V$13,'Assumptions (Wind)'!$V$8*Model!$AE$677*AVERAGE('Assumptions (Wind)'!$AB$2:$AC$2)/10^9),0)</f>
        <v>-0.06815659165</v>
      </c>
      <c r="AM814" s="160">
        <f>IF($AE$677&gt;0,IPMT('Assumptions (Wind)'!$V$10,Model!AE1,'Assumptions (Wind)'!$V$13,'Assumptions (Wind)'!$V$8*Model!$AE$677*AVERAGE('Assumptions (Wind)'!$AB$2:$AC$2)/10^9),0)</f>
        <v>-0.04716207722</v>
      </c>
      <c r="AN814" s="160">
        <f>IF($AE$677&gt;0,IPMT('Assumptions (Wind)'!$V$10,Model!AF1,'Assumptions (Wind)'!$V$13,'Assumptions (Wind)'!$V$8*Model!$AE$677*AVERAGE('Assumptions (Wind)'!$AB$2:$AC$2)/10^9),0)</f>
        <v>-0.02448800163</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-0.1780013401</v>
      </c>
      <c r="AG815" s="160">
        <f>IF($AF$677&gt;0,IPMT('Assumptions (Wind)'!$V$10,Model!X1,'Assumptions (Wind)'!$V$13,'Assumptions (Wind)'!$V$8*Model!$AF$677*AVERAGE('Assumptions (Wind)'!$AC$2:$AD$2)/10^9),0)</f>
        <v>-0.1657139986</v>
      </c>
      <c r="AH815" s="160">
        <f>IF($AF$677&gt;0,IPMT('Assumptions (Wind)'!$V$10,Model!Y1,'Assumptions (Wind)'!$V$13,'Assumptions (Wind)'!$V$8*Model!$AF$677*AVERAGE('Assumptions (Wind)'!$AC$2:$AD$2)/10^9),0)</f>
        <v>-0.1524436698</v>
      </c>
      <c r="AI815" s="160">
        <f>IF($AF$677&gt;0,IPMT('Assumptions (Wind)'!$V$10,Model!Z1,'Assumptions (Wind)'!$V$13,'Assumptions (Wind)'!$V$8*Model!$AF$677*AVERAGE('Assumptions (Wind)'!$AC$2:$AD$2)/10^9),0)</f>
        <v>-0.1381117147</v>
      </c>
      <c r="AJ815" s="160">
        <f>IF($AF$677&gt;0,IPMT('Assumptions (Wind)'!$V$10,Model!AA1,'Assumptions (Wind)'!$V$13,'Assumptions (Wind)'!$V$8*Model!$AF$677*AVERAGE('Assumptions (Wind)'!$AC$2:$AD$2)/10^9),0)</f>
        <v>-0.1226332032</v>
      </c>
      <c r="AK815" s="160">
        <f>IF($AF$677&gt;0,IPMT('Assumptions (Wind)'!$V$10,Model!AB1,'Assumptions (Wind)'!$V$13,'Assumptions (Wind)'!$V$8*Model!$AF$677*AVERAGE('Assumptions (Wind)'!$AC$2:$AD$2)/10^9),0)</f>
        <v>-0.1059164107</v>
      </c>
      <c r="AL815" s="160">
        <f>IF($AF$677&gt;0,IPMT('Assumptions (Wind)'!$V$10,Model!AC1,'Assumptions (Wind)'!$V$13,'Assumptions (Wind)'!$V$8*Model!$AF$677*AVERAGE('Assumptions (Wind)'!$AC$2:$AD$2)/10^9),0)</f>
        <v>-0.08786227486</v>
      </c>
      <c r="AM815" s="160">
        <f>IF($AF$677&gt;0,IPMT('Assumptions (Wind)'!$V$10,Model!AD1,'Assumptions (Wind)'!$V$13,'Assumptions (Wind)'!$V$8*Model!$AF$677*AVERAGE('Assumptions (Wind)'!$AC$2:$AD$2)/10^9),0)</f>
        <v>-0.06836380814</v>
      </c>
      <c r="AN815" s="160">
        <f>IF($AF$677&gt;0,IPMT('Assumptions (Wind)'!$V$10,Model!AE1,'Assumptions (Wind)'!$V$13,'Assumptions (Wind)'!$V$8*Model!$AF$677*AVERAGE('Assumptions (Wind)'!$AC$2:$AD$2)/10^9),0)</f>
        <v>-0.04730546409</v>
      </c>
      <c r="AO815" s="160">
        <f>IF($AF$677&gt;0,IPMT('Assumptions (Wind)'!$V$10,Model!AF1,'Assumptions (Wind)'!$V$13,'Assumptions (Wind)'!$V$8*Model!$AF$677*AVERAGE('Assumptions (Wind)'!$AC$2:$AD$2)/10^9),0)</f>
        <v>-0.02456245251</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-0.1797572053</v>
      </c>
      <c r="AH816" s="160">
        <f>IF($AG$677&gt;0,IPMT('Assumptions (Wind)'!$V$10,Model!X1,'Assumptions (Wind)'!$V$13,'Assumptions (Wind)'!$V$8*Model!$AG$677*AVERAGE('Assumptions (Wind)'!$AD$2:$AE$2)/10^9),0)</f>
        <v>-0.1673486573</v>
      </c>
      <c r="AI816" s="160">
        <f>IF($AG$677&gt;0,IPMT('Assumptions (Wind)'!$V$10,Model!Y1,'Assumptions (Wind)'!$V$13,'Assumptions (Wind)'!$V$8*Model!$AG$677*AVERAGE('Assumptions (Wind)'!$AD$2:$AE$2)/10^9),0)</f>
        <v>-0.1539474255</v>
      </c>
      <c r="AJ816" s="160">
        <f>IF($AG$677&gt;0,IPMT('Assumptions (Wind)'!$V$10,Model!Z1,'Assumptions (Wind)'!$V$13,'Assumptions (Wind)'!$V$8*Model!$AG$677*AVERAGE('Assumptions (Wind)'!$AD$2:$AE$2)/10^9),0)</f>
        <v>-0.1394740952</v>
      </c>
      <c r="AK816" s="160">
        <f>IF($AG$677&gt;0,IPMT('Assumptions (Wind)'!$V$10,Model!AA1,'Assumptions (Wind)'!$V$13,'Assumptions (Wind)'!$V$8*Model!$AG$677*AVERAGE('Assumptions (Wind)'!$AD$2:$AE$2)/10^9),0)</f>
        <v>-0.1238428984</v>
      </c>
      <c r="AL816" s="160">
        <f>IF($AG$677&gt;0,IPMT('Assumptions (Wind)'!$V$10,Model!AB1,'Assumptions (Wind)'!$V$13,'Assumptions (Wind)'!$V$8*Model!$AG$677*AVERAGE('Assumptions (Wind)'!$AD$2:$AE$2)/10^9),0)</f>
        <v>-0.1069612059</v>
      </c>
      <c r="AM816" s="160">
        <f>IF($AG$677&gt;0,IPMT('Assumptions (Wind)'!$V$10,Model!AC1,'Assumptions (Wind)'!$V$13,'Assumptions (Wind)'!$V$8*Model!$AG$677*AVERAGE('Assumptions (Wind)'!$AD$2:$AE$2)/10^9),0)</f>
        <v>-0.08872897793</v>
      </c>
      <c r="AN816" s="160">
        <f>IF($AG$677&gt;0,IPMT('Assumptions (Wind)'!$V$10,Model!AD1,'Assumptions (Wind)'!$V$13,'Assumptions (Wind)'!$V$8*Model!$AG$677*AVERAGE('Assumptions (Wind)'!$AD$2:$AE$2)/10^9),0)</f>
        <v>-0.06903817177</v>
      </c>
      <c r="AO816" s="160">
        <f>IF($AG$677&gt;0,IPMT('Assumptions (Wind)'!$V$10,Model!AE1,'Assumptions (Wind)'!$V$13,'Assumptions (Wind)'!$V$8*Model!$AG$677*AVERAGE('Assumptions (Wind)'!$AD$2:$AE$2)/10^9),0)</f>
        <v>-0.04777210112</v>
      </c>
      <c r="AP816" s="160">
        <f>IF($AG$677&gt;0,IPMT('Assumptions (Wind)'!$V$10,Model!AF1,'Assumptions (Wind)'!$V$13,'Assumptions (Wind)'!$V$8*Model!$AG$677*AVERAGE('Assumptions (Wind)'!$AD$2:$AE$2)/10^9),0)</f>
        <v>-0.02480474481</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-0.180465948</v>
      </c>
      <c r="AI817" s="160">
        <f>IF($AH$677&gt;0,IPMT('Assumptions (Wind)'!$V$10,Model!X1,'Assumptions (Wind)'!$V$13,'Assumptions (Wind)'!$V$8*Model!$AH$677*AVERAGE('Assumptions (Wind)'!$AE$2:$AF$2)/10^9),0)</f>
        <v>-0.1680084759</v>
      </c>
      <c r="AJ817" s="160">
        <f>IF($AH$677&gt;0,IPMT('Assumptions (Wind)'!$V$10,Model!Y1,'Assumptions (Wind)'!$V$13,'Assumptions (Wind)'!$V$8*Model!$AH$677*AVERAGE('Assumptions (Wind)'!$AE$2:$AF$2)/10^9),0)</f>
        <v>-0.154554406</v>
      </c>
      <c r="AK817" s="160">
        <f>IF($AH$677&gt;0,IPMT('Assumptions (Wind)'!$V$10,Model!Z1,'Assumptions (Wind)'!$V$13,'Assumptions (Wind)'!$V$8*Model!$AH$677*AVERAGE('Assumptions (Wind)'!$AE$2:$AF$2)/10^9),0)</f>
        <v>-0.1400240105</v>
      </c>
      <c r="AL817" s="160">
        <f>IF($AH$677&gt;0,IPMT('Assumptions (Wind)'!$V$10,Model!AA1,'Assumptions (Wind)'!$V$13,'Assumptions (Wind)'!$V$8*Model!$AH$677*AVERAGE('Assumptions (Wind)'!$AE$2:$AF$2)/10^9),0)</f>
        <v>-0.1243311834</v>
      </c>
      <c r="AM817" s="160">
        <f>IF($AH$677&gt;0,IPMT('Assumptions (Wind)'!$V$10,Model!AB1,'Assumptions (Wind)'!$V$13,'Assumptions (Wind)'!$V$8*Model!$AH$677*AVERAGE('Assumptions (Wind)'!$AE$2:$AF$2)/10^9),0)</f>
        <v>-0.1073829301</v>
      </c>
      <c r="AN817" s="160">
        <f>IF($AH$677&gt;0,IPMT('Assumptions (Wind)'!$V$10,Model!AC1,'Assumptions (Wind)'!$V$13,'Assumptions (Wind)'!$V$8*Model!$AH$677*AVERAGE('Assumptions (Wind)'!$AE$2:$AF$2)/10^9),0)</f>
        <v>-0.08907881658</v>
      </c>
      <c r="AO817" s="160">
        <f>IF($AH$677&gt;0,IPMT('Assumptions (Wind)'!$V$10,Model!AD1,'Assumptions (Wind)'!$V$13,'Assumptions (Wind)'!$V$8*Model!$AH$677*AVERAGE('Assumptions (Wind)'!$AE$2:$AF$2)/10^9),0)</f>
        <v>-0.06931037395</v>
      </c>
      <c r="AP817" s="160">
        <f>IF($AH$677&gt;0,IPMT('Assumptions (Wind)'!$V$10,Model!AE1,'Assumptions (Wind)'!$V$13,'Assumptions (Wind)'!$V$8*Model!$AH$677*AVERAGE('Assumptions (Wind)'!$AE$2:$AF$2)/10^9),0)</f>
        <v>-0.0479604559</v>
      </c>
      <c r="AQ817" s="160">
        <f>IF($AH$677&gt;0,IPMT('Assumptions (Wind)'!$V$10,Model!AF1,'Assumptions (Wind)'!$V$13,'Assumptions (Wind)'!$V$8*Model!$AH$677*AVERAGE('Assumptions (Wind)'!$AE$2:$AF$2)/10^9),0)</f>
        <v>-0.02490254441</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-0.1728464864</v>
      </c>
      <c r="AJ818" s="160">
        <f>IF($AI$677&gt;0,IPMT('Assumptions (Wind)'!$V$10,Model!X1,'Assumptions (Wind)'!$V$13,'Assumptions (Wind)'!$V$8*Model!$AI$677*AVERAGE('Assumptions (Wind)'!$AF$2:$AG$2)/10^9),0)</f>
        <v>-0.1609149818</v>
      </c>
      <c r="AK818" s="160">
        <f>IF($AI$677&gt;0,IPMT('Assumptions (Wind)'!$V$10,Model!Y1,'Assumptions (Wind)'!$V$13,'Assumptions (Wind)'!$V$8*Model!$AI$677*AVERAGE('Assumptions (Wind)'!$AF$2:$AG$2)/10^9),0)</f>
        <v>-0.1480289569</v>
      </c>
      <c r="AL818" s="160">
        <f>IF($AI$677&gt;0,IPMT('Assumptions (Wind)'!$V$10,Model!Z1,'Assumptions (Wind)'!$V$13,'Assumptions (Wind)'!$V$8*Model!$AI$677*AVERAGE('Assumptions (Wind)'!$AF$2:$AG$2)/10^9),0)</f>
        <v>-0.1341120499</v>
      </c>
      <c r="AM818" s="160">
        <f>IF($AI$677&gt;0,IPMT('Assumptions (Wind)'!$V$10,Model!AA1,'Assumptions (Wind)'!$V$13,'Assumptions (Wind)'!$V$8*Model!$AI$677*AVERAGE('Assumptions (Wind)'!$AF$2:$AG$2)/10^9),0)</f>
        <v>-0.1190817904</v>
      </c>
      <c r="AN818" s="160">
        <f>IF($AI$677&gt;0,IPMT('Assumptions (Wind)'!$V$10,Model!AB1,'Assumptions (Wind)'!$V$13,'Assumptions (Wind)'!$V$8*Model!$AI$677*AVERAGE('Assumptions (Wind)'!$AF$2:$AG$2)/10^9),0)</f>
        <v>-0.1028491102</v>
      </c>
      <c r="AO818" s="160">
        <f>IF($AI$677&gt;0,IPMT('Assumptions (Wind)'!$V$10,Model!AC1,'Assumptions (Wind)'!$V$13,'Assumptions (Wind)'!$V$8*Model!$AI$677*AVERAGE('Assumptions (Wind)'!$AF$2:$AG$2)/10^9),0)</f>
        <v>-0.08531781549</v>
      </c>
      <c r="AP818" s="160">
        <f>IF($AI$677&gt;0,IPMT('Assumptions (Wind)'!$V$10,Model!AD1,'Assumptions (Wind)'!$V$13,'Assumptions (Wind)'!$V$8*Model!$AI$677*AVERAGE('Assumptions (Wind)'!$AF$2:$AG$2)/10^9),0)</f>
        <v>-0.06638401724</v>
      </c>
      <c r="AQ818" s="160">
        <f>IF($AI$677&gt;0,IPMT('Assumptions (Wind)'!$V$10,Model!AE1,'Assumptions (Wind)'!$V$13,'Assumptions (Wind)'!$V$8*Model!$AI$677*AVERAGE('Assumptions (Wind)'!$AF$2:$AG$2)/10^9),0)</f>
        <v>-0.04593551514</v>
      </c>
      <c r="AR818" s="160">
        <f>IF($AI$677&gt;0,IPMT('Assumptions (Wind)'!$V$10,Model!AF1,'Assumptions (Wind)'!$V$13,'Assumptions (Wind)'!$V$8*Model!$AI$677*AVERAGE('Assumptions (Wind)'!$AF$2:$AG$2)/10^9),0)</f>
        <v>-0.02385113286</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-0.1740891403</v>
      </c>
      <c r="AK819" s="177">
        <f>IF($AJ$677&gt;0,IPMT('Assumptions (Wind)'!$V$10,Model!X1,'Assumptions (Wind)'!$V$13,'Assumptions (Wind)'!$V$8*Model!$AJ$677*AVERAGE('Assumptions (Wind)'!$AG$2:$AH$2)/10^9),0)</f>
        <v>-0.162071856</v>
      </c>
      <c r="AL819" s="177">
        <f>IF($AJ$677&gt;0,IPMT('Assumptions (Wind)'!$V$10,Model!Y1,'Assumptions (Wind)'!$V$13,'Assumptions (Wind)'!$V$8*Model!$AJ$677*AVERAGE('Assumptions (Wind)'!$AG$2:$AH$2)/10^9),0)</f>
        <v>-0.1490931889</v>
      </c>
      <c r="AM819" s="177">
        <f>IF($AJ$677&gt;0,IPMT('Assumptions (Wind)'!$V$10,Model!Z1,'Assumptions (Wind)'!$V$13,'Assumptions (Wind)'!$V$8*Model!$AJ$677*AVERAGE('Assumptions (Wind)'!$AG$2:$AH$2)/10^9),0)</f>
        <v>-0.1350762284</v>
      </c>
      <c r="AN819" s="177">
        <f>IF($AJ$677&gt;0,IPMT('Assumptions (Wind)'!$V$10,Model!AA1,'Assumptions (Wind)'!$V$13,'Assumptions (Wind)'!$V$8*Model!$AJ$677*AVERAGE('Assumptions (Wind)'!$AG$2:$AH$2)/10^9),0)</f>
        <v>-0.1199379111</v>
      </c>
      <c r="AO819" s="177">
        <f>IF($AJ$677&gt;0,IPMT('Assumptions (Wind)'!$V$10,Model!AB1,'Assumptions (Wind)'!$V$13,'Assumptions (Wind)'!$V$8*Model!$AJ$677*AVERAGE('Assumptions (Wind)'!$AG$2:$AH$2)/10^9),0)</f>
        <v>-0.1035885285</v>
      </c>
      <c r="AP819" s="177">
        <f>IF($AJ$677&gt;0,IPMT('Assumptions (Wind)'!$V$10,Model!AC1,'Assumptions (Wind)'!$V$13,'Assumptions (Wind)'!$V$8*Model!$AJ$677*AVERAGE('Assumptions (Wind)'!$AG$2:$AH$2)/10^9),0)</f>
        <v>-0.08593119517</v>
      </c>
      <c r="AQ819" s="177">
        <f>IF($AJ$677&gt;0,IPMT('Assumptions (Wind)'!$V$10,Model!AD1,'Assumptions (Wind)'!$V$13,'Assumptions (Wind)'!$V$8*Model!$AJ$677*AVERAGE('Assumptions (Wind)'!$AG$2:$AH$2)/10^9),0)</f>
        <v>-0.06686127521</v>
      </c>
      <c r="AR819" s="177">
        <f>IF($AJ$677&gt;0,IPMT('Assumptions (Wind)'!$V$10,Model!AE1,'Assumptions (Wind)'!$V$13,'Assumptions (Wind)'!$V$8*Model!$AJ$677*AVERAGE('Assumptions (Wind)'!$AG$2:$AH$2)/10^9),0)</f>
        <v>-0.04626576165</v>
      </c>
      <c r="AS819" s="177">
        <f>IF($AJ$677&gt;0,IPMT('Assumptions (Wind)'!$V$10,Model!AF1,'Assumptions (Wind)'!$V$13,'Assumptions (Wind)'!$V$8*Model!$AJ$677*AVERAGE('Assumptions (Wind)'!$AG$2:$AH$2)/10^9),0)</f>
        <v>-0.02402260701</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-0.1781412775</v>
      </c>
      <c r="AL820" s="160">
        <f>IF($AK$677&gt;0,IPMT('Assumptions (Wind)'!$V$10,Model!X1,'Assumptions (Wind)'!$V$13,'Assumptions (Wind)'!$V$8*Model!$AK$677*AVERAGE('Assumptions (Wind)'!$AH$2:$AI$2)/10^9),0)</f>
        <v>-0.1658442762</v>
      </c>
      <c r="AM820" s="160">
        <f>IF($AK$677&gt;0,IPMT('Assumptions (Wind)'!$V$10,Model!Y1,'Assumptions (Wind)'!$V$13,'Assumptions (Wind)'!$V$8*Model!$AK$677*AVERAGE('Assumptions (Wind)'!$AH$2:$AI$2)/10^9),0)</f>
        <v>-0.1525635148</v>
      </c>
      <c r="AN820" s="160">
        <f>IF($AK$677&gt;0,IPMT('Assumptions (Wind)'!$V$10,Model!Z1,'Assumptions (Wind)'!$V$13,'Assumptions (Wind)'!$V$8*Model!$AK$677*AVERAGE('Assumptions (Wind)'!$AH$2:$AI$2)/10^9),0)</f>
        <v>-0.1382202925</v>
      </c>
      <c r="AO820" s="160">
        <f>IF($AK$677&gt;0,IPMT('Assumptions (Wind)'!$V$10,Model!AA1,'Assumptions (Wind)'!$V$13,'Assumptions (Wind)'!$V$8*Model!$AK$677*AVERAGE('Assumptions (Wind)'!$AH$2:$AI$2)/10^9),0)</f>
        <v>-0.1227296124</v>
      </c>
      <c r="AP820" s="160">
        <f>IF($AK$677&gt;0,IPMT('Assumptions (Wind)'!$V$10,Model!AB1,'Assumptions (Wind)'!$V$13,'Assumptions (Wind)'!$V$8*Model!$AK$677*AVERAGE('Assumptions (Wind)'!$AH$2:$AI$2)/10^9),0)</f>
        <v>-0.1059996779</v>
      </c>
      <c r="AQ820" s="160">
        <f>IF($AK$677&gt;0,IPMT('Assumptions (Wind)'!$V$10,Model!AC1,'Assumptions (Wind)'!$V$13,'Assumptions (Wind)'!$V$8*Model!$AK$677*AVERAGE('Assumptions (Wind)'!$AH$2:$AI$2)/10^9),0)</f>
        <v>-0.08793134859</v>
      </c>
      <c r="AR820" s="160">
        <f>IF($AK$677&gt;0,IPMT('Assumptions (Wind)'!$V$10,Model!AD1,'Assumptions (Wind)'!$V$13,'Assumptions (Wind)'!$V$8*Model!$AK$677*AVERAGE('Assumptions (Wind)'!$AH$2:$AI$2)/10^9),0)</f>
        <v>-0.06841755298</v>
      </c>
      <c r="AS820" s="160">
        <f>IF($AK$677&gt;0,IPMT('Assumptions (Wind)'!$V$10,Model!AE1,'Assumptions (Wind)'!$V$13,'Assumptions (Wind)'!$V$8*Model!$AK$677*AVERAGE('Assumptions (Wind)'!$AH$2:$AI$2)/10^9),0)</f>
        <v>-0.04734265371</v>
      </c>
      <c r="AT820" s="160">
        <f>IF($AK$677&gt;0,IPMT('Assumptions (Wind)'!$V$10,Model!AF1,'Assumptions (Wind)'!$V$13,'Assumptions (Wind)'!$V$8*Model!$AK$677*AVERAGE('Assumptions (Wind)'!$AH$2:$AI$2)/10^9),0)</f>
        <v>-0.0245817625</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-0.1885073301</v>
      </c>
      <c r="AM821" s="177">
        <f>IF($AL$677&gt;0,IPMT('Assumptions (Wind)'!$V$10,Model!X1,'Assumptions (Wind)'!$V$13,'Assumptions (Wind)'!$V$8*Model!$AL$677*AVERAGE('Assumptions (Wind)'!$AI$2:$AJ$2)/10^9),0)</f>
        <v>-0.1754947655</v>
      </c>
      <c r="AN821" s="177">
        <f>IF($AL$677&gt;0,IPMT('Assumptions (Wind)'!$V$10,Model!Y1,'Assumptions (Wind)'!$V$13,'Assumptions (Wind)'!$V$8*Model!$AL$677*AVERAGE('Assumptions (Wind)'!$AI$2:$AJ$2)/10^9),0)</f>
        <v>-0.1614411957</v>
      </c>
      <c r="AO821" s="177">
        <f>IF($AL$677&gt;0,IPMT('Assumptions (Wind)'!$V$10,Model!Z1,'Assumptions (Wind)'!$V$13,'Assumptions (Wind)'!$V$8*Model!$AL$677*AVERAGE('Assumptions (Wind)'!$AI$2:$AJ$2)/10^9),0)</f>
        <v>-0.1462633404</v>
      </c>
      <c r="AP821" s="177">
        <f>IF($AL$677&gt;0,IPMT('Assumptions (Wind)'!$V$10,Model!AA1,'Assumptions (Wind)'!$V$13,'Assumptions (Wind)'!$V$8*Model!$AL$677*AVERAGE('Assumptions (Wind)'!$AI$2:$AJ$2)/10^9),0)</f>
        <v>-0.1298712566</v>
      </c>
      <c r="AQ821" s="177">
        <f>IF($AL$677&gt;0,IPMT('Assumptions (Wind)'!$V$10,Model!AB1,'Assumptions (Wind)'!$V$13,'Assumptions (Wind)'!$V$8*Model!$AL$677*AVERAGE('Assumptions (Wind)'!$AI$2:$AJ$2)/10^9),0)</f>
        <v>-0.1121678061</v>
      </c>
      <c r="AR821" s="177">
        <f>IF($AL$677&gt;0,IPMT('Assumptions (Wind)'!$V$10,Model!AC1,'Assumptions (Wind)'!$V$13,'Assumptions (Wind)'!$V$8*Model!$AL$677*AVERAGE('Assumptions (Wind)'!$AI$2:$AJ$2)/10^9),0)</f>
        <v>-0.09304807953</v>
      </c>
      <c r="AS821" s="177">
        <f>IF($AL$677&gt;0,IPMT('Assumptions (Wind)'!$V$10,Model!AD1,'Assumptions (Wind)'!$V$13,'Assumptions (Wind)'!$V$8*Model!$AL$677*AVERAGE('Assumptions (Wind)'!$AI$2:$AJ$2)/10^9),0)</f>
        <v>-0.07239877486</v>
      </c>
      <c r="AT821" s="177">
        <f>IF($AL$677&gt;0,IPMT('Assumptions (Wind)'!$V$10,Model!AE1,'Assumptions (Wind)'!$V$13,'Assumptions (Wind)'!$V$8*Model!$AL$677*AVERAGE('Assumptions (Wind)'!$AI$2:$AJ$2)/10^9),0)</f>
        <v>-0.05009752583</v>
      </c>
      <c r="AU821" s="177">
        <f>IF($AL$677&gt;0,IPMT('Assumptions (Wind)'!$V$10,Model!AF1,'Assumptions (Wind)'!$V$13,'Assumptions (Wind)'!$V$8*Model!$AL$677*AVERAGE('Assumptions (Wind)'!$AI$2:$AJ$2)/10^9),0)</f>
        <v>-0.02601217687</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-0.2056923348</v>
      </c>
      <c r="AN822" s="160">
        <f>IF($AM$677&gt;0,IPMT('Assumptions (Wind)'!$V$10,Model!X1,'Assumptions (Wind)'!$V$13,'Assumptions (Wind)'!$V$8*Model!$AM$677*AVERAGE('Assumptions (Wind)'!$AJ$2:$AK$2)/10^9),0)</f>
        <v>-0.1914934981</v>
      </c>
      <c r="AO822" s="160">
        <f>IF($AM$677&gt;0,IPMT('Assumptions (Wind)'!$V$10,Model!Y1,'Assumptions (Wind)'!$V$13,'Assumptions (Wind)'!$V$8*Model!$AM$677*AVERAGE('Assumptions (Wind)'!$AJ$2:$AK$2)/10^9),0)</f>
        <v>-0.1761587545</v>
      </c>
      <c r="AP822" s="160">
        <f>IF($AM$677&gt;0,IPMT('Assumptions (Wind)'!$V$10,Model!Z1,'Assumptions (Wind)'!$V$13,'Assumptions (Wind)'!$V$8*Model!$AM$677*AVERAGE('Assumptions (Wind)'!$AJ$2:$AK$2)/10^9),0)</f>
        <v>-0.1595972314</v>
      </c>
      <c r="AQ822" s="160">
        <f>IF($AM$677&gt;0,IPMT('Assumptions (Wind)'!$V$10,Model!AA1,'Assumptions (Wind)'!$V$13,'Assumptions (Wind)'!$V$8*Model!$AM$677*AVERAGE('Assumptions (Wind)'!$AJ$2:$AK$2)/10^9),0)</f>
        <v>-0.1417107864</v>
      </c>
      <c r="AR822" s="160">
        <f>IF($AM$677&gt;0,IPMT('Assumptions (Wind)'!$V$10,Model!AB1,'Assumptions (Wind)'!$V$13,'Assumptions (Wind)'!$V$8*Model!$AM$677*AVERAGE('Assumptions (Wind)'!$AJ$2:$AK$2)/10^9),0)</f>
        <v>-0.1223934258</v>
      </c>
      <c r="AS822" s="160">
        <f>IF($AM$677&gt;0,IPMT('Assumptions (Wind)'!$V$10,Model!AC1,'Assumptions (Wind)'!$V$13,'Assumptions (Wind)'!$V$8*Model!$AM$677*AVERAGE('Assumptions (Wind)'!$AJ$2:$AK$2)/10^9),0)</f>
        <v>-0.1015306764</v>
      </c>
      <c r="AT822" s="160">
        <f>IF($AM$677&gt;0,IPMT('Assumptions (Wind)'!$V$10,Model!AD1,'Assumptions (Wind)'!$V$13,'Assumptions (Wind)'!$V$8*Model!$AM$677*AVERAGE('Assumptions (Wind)'!$AJ$2:$AK$2)/10^9),0)</f>
        <v>-0.078998907</v>
      </c>
      <c r="AU822" s="160">
        <f>IF($AM$677&gt;0,IPMT('Assumptions (Wind)'!$V$10,Model!AE1,'Assumptions (Wind)'!$V$13,'Assumptions (Wind)'!$V$8*Model!$AM$677*AVERAGE('Assumptions (Wind)'!$AJ$2:$AK$2)/10^9),0)</f>
        <v>-0.05466459607</v>
      </c>
      <c r="AV822" s="160">
        <f>IF($AM$677&gt;0,IPMT('Assumptions (Wind)'!$V$10,Model!AF1,'Assumptions (Wind)'!$V$13,'Assumptions (Wind)'!$V$8*Model!$AM$677*AVERAGE('Assumptions (Wind)'!$AJ$2:$AK$2)/10^9),0)</f>
        <v>-0.02838354027</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-0.2120549812</v>
      </c>
      <c r="AO823" s="160">
        <f>IF($AN$677&gt;0,IPMT('Assumptions (Wind)'!$V$10,Model!X1,'Assumptions (Wind)'!$V$13,'Assumptions (Wind)'!$V$8*Model!$AN$677*AVERAGE('Assumptions (Wind)'!$AK$2:$AL$2)/10^9),0)</f>
        <v>-0.1974169342</v>
      </c>
      <c r="AP823" s="160">
        <f>IF($AN$677&gt;0,IPMT('Assumptions (Wind)'!$V$10,Model!Y1,'Assumptions (Wind)'!$V$13,'Assumptions (Wind)'!$V$8*Model!$AN$677*AVERAGE('Assumptions (Wind)'!$AK$2:$AL$2)/10^9),0)</f>
        <v>-0.1816078436</v>
      </c>
      <c r="AQ823" s="160">
        <f>IF($AN$677&gt;0,IPMT('Assumptions (Wind)'!$V$10,Model!Z1,'Assumptions (Wind)'!$V$13,'Assumptions (Wind)'!$V$8*Model!$AN$677*AVERAGE('Assumptions (Wind)'!$AK$2:$AL$2)/10^9),0)</f>
        <v>-0.1645340256</v>
      </c>
      <c r="AR823" s="160">
        <f>IF($AN$677&gt;0,IPMT('Assumptions (Wind)'!$V$10,Model!AA1,'Assumptions (Wind)'!$V$13,'Assumptions (Wind)'!$V$8*Model!$AN$677*AVERAGE('Assumptions (Wind)'!$AK$2:$AL$2)/10^9),0)</f>
        <v>-0.1460943023</v>
      </c>
      <c r="AS823" s="160">
        <f>IF($AN$677&gt;0,IPMT('Assumptions (Wind)'!$V$10,Model!AB1,'Assumptions (Wind)'!$V$13,'Assumptions (Wind)'!$V$8*Model!$AN$677*AVERAGE('Assumptions (Wind)'!$AK$2:$AL$2)/10^9),0)</f>
        <v>-0.126179401</v>
      </c>
      <c r="AT823" s="160">
        <f>IF($AN$677&gt;0,IPMT('Assumptions (Wind)'!$V$10,Model!AC1,'Assumptions (Wind)'!$V$13,'Assumptions (Wind)'!$V$8*Model!$AN$677*AVERAGE('Assumptions (Wind)'!$AK$2:$AL$2)/10^9),0)</f>
        <v>-0.1046713077</v>
      </c>
      <c r="AU823" s="160">
        <f>IF($AN$677&gt;0,IPMT('Assumptions (Wind)'!$V$10,Model!AD1,'Assumptions (Wind)'!$V$13,'Assumptions (Wind)'!$V$8*Model!$AN$677*AVERAGE('Assumptions (Wind)'!$AK$2:$AL$2)/10^9),0)</f>
        <v>-0.08144256688</v>
      </c>
      <c r="AV823" s="160">
        <f>IF($AN$677&gt;0,IPMT('Assumptions (Wind)'!$V$10,Model!AE1,'Assumptions (Wind)'!$V$13,'Assumptions (Wind)'!$V$8*Model!$AN$677*AVERAGE('Assumptions (Wind)'!$AK$2:$AL$2)/10^9),0)</f>
        <v>-0.05635552681</v>
      </c>
      <c r="AW823" s="160">
        <f>IF($AN$677&gt;0,IPMT('Assumptions (Wind)'!$V$10,Model!AF1,'Assumptions (Wind)'!$V$13,'Assumptions (Wind)'!$V$8*Model!$AN$677*AVERAGE('Assumptions (Wind)'!$AK$2:$AL$2)/10^9),0)</f>
        <v>-0.02926152353</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-0.1959484028</v>
      </c>
      <c r="AP824" s="160">
        <f>IF($AO$677&gt;0,IPMT('Assumptions (Wind)'!$V$10,Model!X1,'Assumptions (Wind)'!$V$13,'Assumptions (Wind)'!$V$8*Model!$AO$677*AVERAGE('Assumptions (Wind)'!$AL$2:$AM$2)/10^9),0)</f>
        <v>-0.1824221847</v>
      </c>
      <c r="AQ824" s="160">
        <f>IF($AO$677&gt;0,IPMT('Assumptions (Wind)'!$V$10,Model!Y1,'Assumptions (Wind)'!$V$13,'Assumptions (Wind)'!$V$8*Model!$AO$677*AVERAGE('Assumptions (Wind)'!$AL$2:$AM$2)/10^9),0)</f>
        <v>-0.1678138692</v>
      </c>
      <c r="AR824" s="160">
        <f>IF($AO$677&gt;0,IPMT('Assumptions (Wind)'!$V$10,Model!Z1,'Assumptions (Wind)'!$V$13,'Assumptions (Wind)'!$V$8*Model!$AO$677*AVERAGE('Assumptions (Wind)'!$AL$2:$AM$2)/10^9),0)</f>
        <v>-0.1520368885</v>
      </c>
      <c r="AS824" s="160">
        <f>IF($AO$677&gt;0,IPMT('Assumptions (Wind)'!$V$10,Model!AA1,'Assumptions (Wind)'!$V$13,'Assumptions (Wind)'!$V$8*Model!$AO$677*AVERAGE('Assumptions (Wind)'!$AL$2:$AM$2)/10^9),0)</f>
        <v>-0.1349977493</v>
      </c>
      <c r="AT824" s="160">
        <f>IF($AO$677&gt;0,IPMT('Assumptions (Wind)'!$V$10,Model!AB1,'Assumptions (Wind)'!$V$13,'Assumptions (Wind)'!$V$8*Model!$AO$677*AVERAGE('Assumptions (Wind)'!$AL$2:$AM$2)/10^9),0)</f>
        <v>-0.1165954789</v>
      </c>
      <c r="AU824" s="160">
        <f>IF($AO$677&gt;0,IPMT('Assumptions (Wind)'!$V$10,Model!AC1,'Assumptions (Wind)'!$V$13,'Assumptions (Wind)'!$V$8*Model!$AO$677*AVERAGE('Assumptions (Wind)'!$AL$2:$AM$2)/10^9),0)</f>
        <v>-0.09672102699</v>
      </c>
      <c r="AV824" s="160">
        <f>IF($AO$677&gt;0,IPMT('Assumptions (Wind)'!$V$10,Model!AD1,'Assumptions (Wind)'!$V$13,'Assumptions (Wind)'!$V$8*Model!$AO$677*AVERAGE('Assumptions (Wind)'!$AL$2:$AM$2)/10^9),0)</f>
        <v>-0.07525661887</v>
      </c>
      <c r="AW824" s="160">
        <f>IF($AO$677&gt;0,IPMT('Assumptions (Wind)'!$V$10,Model!AE1,'Assumptions (Wind)'!$V$13,'Assumptions (Wind)'!$V$8*Model!$AO$677*AVERAGE('Assumptions (Wind)'!$AL$2:$AM$2)/10^9),0)</f>
        <v>-0.05207505811</v>
      </c>
      <c r="AX824" s="160">
        <f>IF($AO$677&gt;0,IPMT('Assumptions (Wind)'!$V$10,Model!AF1,'Assumptions (Wind)'!$V$13,'Assumptions (Wind)'!$V$8*Model!$AO$677*AVERAGE('Assumptions (Wind)'!$AL$2:$AM$2)/10^9),0)</f>
        <v>-0.02703897248</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-0.237320982</v>
      </c>
      <c r="AQ825" s="160">
        <f>IF($AP$677&gt;0,IPMT('Assumptions (Wind)'!$V$10,Model!X1,'Assumptions (Wind)'!$V$13,'Assumptions (Wind)'!$V$8*Model!$AP$677*AVERAGE('Assumptions (Wind)'!$AM$2:$AN$2)/10^9),0)</f>
        <v>-0.220938836</v>
      </c>
      <c r="AR825" s="160">
        <f>IF($AP$677&gt;0,IPMT('Assumptions (Wind)'!$V$10,Model!Y1,'Assumptions (Wind)'!$V$13,'Assumptions (Wind)'!$V$8*Model!$AP$677*AVERAGE('Assumptions (Wind)'!$AM$2:$AN$2)/10^9),0)</f>
        <v>-0.2032461182</v>
      </c>
      <c r="AS825" s="160">
        <f>IF($AP$677&gt;0,IPMT('Assumptions (Wind)'!$V$10,Model!Z1,'Assumptions (Wind)'!$V$13,'Assumptions (Wind)'!$V$8*Model!$AP$677*AVERAGE('Assumptions (Wind)'!$AM$2:$AN$2)/10^9),0)</f>
        <v>-0.1841379831</v>
      </c>
      <c r="AT825" s="160">
        <f>IF($AP$677&gt;0,IPMT('Assumptions (Wind)'!$V$10,Model!AA1,'Assumptions (Wind)'!$V$13,'Assumptions (Wind)'!$V$8*Model!$AP$677*AVERAGE('Assumptions (Wind)'!$AM$2:$AN$2)/10^9),0)</f>
        <v>-0.1635011971</v>
      </c>
      <c r="AU825" s="160">
        <f>IF($AP$677&gt;0,IPMT('Assumptions (Wind)'!$V$10,Model!AB1,'Assumptions (Wind)'!$V$13,'Assumptions (Wind)'!$V$8*Model!$AP$677*AVERAGE('Assumptions (Wind)'!$AM$2:$AN$2)/10^9),0)</f>
        <v>-0.1412134683</v>
      </c>
      <c r="AV825" s="160">
        <f>IF($AP$677&gt;0,IPMT('Assumptions (Wind)'!$V$10,Model!AC1,'Assumptions (Wind)'!$V$13,'Assumptions (Wind)'!$V$8*Model!$AP$677*AVERAGE('Assumptions (Wind)'!$AM$2:$AN$2)/10^9),0)</f>
        <v>-0.1171427211</v>
      </c>
      <c r="AW825" s="160">
        <f>IF($AP$677&gt;0,IPMT('Assumptions (Wind)'!$V$10,Model!AD1,'Assumptions (Wind)'!$V$13,'Assumptions (Wind)'!$V$8*Model!$AP$677*AVERAGE('Assumptions (Wind)'!$AM$2:$AN$2)/10^9),0)</f>
        <v>-0.09114631423</v>
      </c>
      <c r="AX825" s="160">
        <f>IF($AP$677&gt;0,IPMT('Assumptions (Wind)'!$V$10,Model!AE1,'Assumptions (Wind)'!$V$13,'Assumptions (Wind)'!$V$8*Model!$AP$677*AVERAGE('Assumptions (Wind)'!$AM$2:$AN$2)/10^9),0)</f>
        <v>-0.06307019477</v>
      </c>
      <c r="AY825" s="160">
        <f>IF($AP$677&gt;0,IPMT('Assumptions (Wind)'!$V$10,Model!AF1,'Assumptions (Wind)'!$V$13,'Assumptions (Wind)'!$V$8*Model!$AP$677*AVERAGE('Assumptions (Wind)'!$AM$2:$AN$2)/10^9),0)</f>
        <v>-0.03274798575</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-0.2319716139</v>
      </c>
      <c r="AR826" s="160">
        <f>IF($AQ$677&gt;0,IPMT('Assumptions (Wind)'!$V$10,Model!X1,'Assumptions (Wind)'!$V$13,'Assumptions (Wind)'!$V$8*Model!$AQ$677*AVERAGE('Assumptions (Wind)'!$AN$2:$AO$2)/10^9),0)</f>
        <v>-0.215958732</v>
      </c>
      <c r="AS826" s="160">
        <f>IF($AQ$677&gt;0,IPMT('Assumptions (Wind)'!$V$10,Model!Y1,'Assumptions (Wind)'!$V$13,'Assumptions (Wind)'!$V$8*Model!$AQ$677*AVERAGE('Assumptions (Wind)'!$AN$2:$AO$2)/10^9),0)</f>
        <v>-0.1986648196</v>
      </c>
      <c r="AT826" s="160">
        <f>IF($AQ$677&gt;0,IPMT('Assumptions (Wind)'!$V$10,Model!Z1,'Assumptions (Wind)'!$V$13,'Assumptions (Wind)'!$V$8*Model!$AQ$677*AVERAGE('Assumptions (Wind)'!$AN$2:$AO$2)/10^9),0)</f>
        <v>-0.1799873941</v>
      </c>
      <c r="AU826" s="160">
        <f>IF($AQ$677&gt;0,IPMT('Assumptions (Wind)'!$V$10,Model!AA1,'Assumptions (Wind)'!$V$13,'Assumptions (Wind)'!$V$8*Model!$AQ$677*AVERAGE('Assumptions (Wind)'!$AN$2:$AO$2)/10^9),0)</f>
        <v>-0.1598157746</v>
      </c>
      <c r="AV826" s="160">
        <f>IF($AQ$677&gt;0,IPMT('Assumptions (Wind)'!$V$10,Model!AB1,'Assumptions (Wind)'!$V$13,'Assumptions (Wind)'!$V$8*Model!$AQ$677*AVERAGE('Assumptions (Wind)'!$AN$2:$AO$2)/10^9),0)</f>
        <v>-0.1380304256</v>
      </c>
      <c r="AW826" s="160">
        <f>IF($AQ$677&gt;0,IPMT('Assumptions (Wind)'!$V$10,Model!AC1,'Assumptions (Wind)'!$V$13,'Assumptions (Wind)'!$V$8*Model!$AQ$677*AVERAGE('Assumptions (Wind)'!$AN$2:$AO$2)/10^9),0)</f>
        <v>-0.1145022486</v>
      </c>
      <c r="AX826" s="160">
        <f>IF($AQ$677&gt;0,IPMT('Assumptions (Wind)'!$V$10,Model!AD1,'Assumptions (Wind)'!$V$13,'Assumptions (Wind)'!$V$8*Model!$AQ$677*AVERAGE('Assumptions (Wind)'!$AN$2:$AO$2)/10^9),0)</f>
        <v>-0.0890918175</v>
      </c>
      <c r="AY826" s="160">
        <f>IF($AQ$677&gt;0,IPMT('Assumptions (Wind)'!$V$10,Model!AE1,'Assumptions (Wind)'!$V$13,'Assumptions (Wind)'!$V$8*Model!$AQ$677*AVERAGE('Assumptions (Wind)'!$AN$2:$AO$2)/10^9),0)</f>
        <v>-0.06164855188</v>
      </c>
      <c r="AZ826" s="160">
        <f>IF($AQ$677&gt;0,IPMT('Assumptions (Wind)'!$V$10,Model!AF1,'Assumptions (Wind)'!$V$13,'Assumptions (Wind)'!$V$8*Model!$AQ$677*AVERAGE('Assumptions (Wind)'!$AN$2:$AO$2)/10^9),0)</f>
        <v>-0.03200982502</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-0.1866892887</v>
      </c>
      <c r="AS827" s="160">
        <f>IF($AR$677&gt;0,IPMT('Assumptions (Wind)'!$V$10,Model!X1,'Assumptions (Wind)'!$V$13,'Assumptions (Wind)'!$V$8*Model!$AR$677*AVERAGE('Assumptions (Wind)'!$AO$2:$AP$2)/10^9),0)</f>
        <v>-0.1738022226</v>
      </c>
      <c r="AT827" s="160">
        <f>IF($AR$677&gt;0,IPMT('Assumptions (Wind)'!$V$10,Model!Y1,'Assumptions (Wind)'!$V$13,'Assumptions (Wind)'!$V$8*Model!$AR$677*AVERAGE('Assumptions (Wind)'!$AO$2:$AP$2)/10^9),0)</f>
        <v>-0.1598841911</v>
      </c>
      <c r="AU827" s="160">
        <f>IF($AR$677&gt;0,IPMT('Assumptions (Wind)'!$V$10,Model!Z1,'Assumptions (Wind)'!$V$13,'Assumptions (Wind)'!$V$8*Model!$AR$677*AVERAGE('Assumptions (Wind)'!$AO$2:$AP$2)/10^9),0)</f>
        <v>-0.1448527172</v>
      </c>
      <c r="AV827" s="160">
        <f>IF($AR$677&gt;0,IPMT('Assumptions (Wind)'!$V$10,Model!AA1,'Assumptions (Wind)'!$V$13,'Assumptions (Wind)'!$V$8*Model!$AR$677*AVERAGE('Assumptions (Wind)'!$AO$2:$AP$2)/10^9),0)</f>
        <v>-0.1286187253</v>
      </c>
      <c r="AW827" s="160">
        <f>IF($AR$677&gt;0,IPMT('Assumptions (Wind)'!$V$10,Model!AB1,'Assumptions (Wind)'!$V$13,'Assumptions (Wind)'!$V$8*Model!$AR$677*AVERAGE('Assumptions (Wind)'!$AO$2:$AP$2)/10^9),0)</f>
        <v>-0.1110860141</v>
      </c>
      <c r="AX827" s="160">
        <f>IF($AR$677&gt;0,IPMT('Assumptions (Wind)'!$V$10,Model!AC1,'Assumptions (Wind)'!$V$13,'Assumptions (Wind)'!$V$8*Model!$AR$677*AVERAGE('Assumptions (Wind)'!$AO$2:$AP$2)/10^9),0)</f>
        <v>-0.09215068599</v>
      </c>
      <c r="AY827" s="160">
        <f>IF($AR$677&gt;0,IPMT('Assumptions (Wind)'!$V$10,Model!AD1,'Assumptions (Wind)'!$V$13,'Assumptions (Wind)'!$V$8*Model!$AR$677*AVERAGE('Assumptions (Wind)'!$AO$2:$AP$2)/10^9),0)</f>
        <v>-0.07170053162</v>
      </c>
      <c r="AZ827" s="160">
        <f>IF($AR$677&gt;0,IPMT('Assumptions (Wind)'!$V$10,Model!AE1,'Assumptions (Wind)'!$V$13,'Assumptions (Wind)'!$V$8*Model!$AR$677*AVERAGE('Assumptions (Wind)'!$AO$2:$AP$2)/10^9),0)</f>
        <v>-0.04961436491</v>
      </c>
      <c r="BA827" s="160">
        <f>IF($AR$677&gt;0,IPMT('Assumptions (Wind)'!$V$10,Model!AF1,'Assumptions (Wind)'!$V$13,'Assumptions (Wind)'!$V$8*Model!$AR$677*AVERAGE('Assumptions (Wind)'!$AO$2:$AP$2)/10^9),0)</f>
        <v>-0.02576130486</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-0.1908881788</v>
      </c>
      <c r="AT828" s="160">
        <f>IF($AS$677&gt;0,IPMT('Assumptions (Wind)'!$V$10,Model!X1,'Assumptions (Wind)'!$V$13,'Assumptions (Wind)'!$V$8*Model!$AS$677*AVERAGE('Assumptions (Wind)'!$AP$2:$AQ$2)/10^9),0)</f>
        <v>-0.1777112655</v>
      </c>
      <c r="AU828" s="160">
        <f>IF($AS$677&gt;0,IPMT('Assumptions (Wind)'!$V$10,Model!Y1,'Assumptions (Wind)'!$V$13,'Assumptions (Wind)'!$V$8*Model!$AS$677*AVERAGE('Assumptions (Wind)'!$AP$2:$AQ$2)/10^9),0)</f>
        <v>-0.163480199</v>
      </c>
      <c r="AV828" s="160">
        <f>IF($AS$677&gt;0,IPMT('Assumptions (Wind)'!$V$10,Model!Z1,'Assumptions (Wind)'!$V$13,'Assumptions (Wind)'!$V$8*Model!$AS$677*AVERAGE('Assumptions (Wind)'!$AP$2:$AQ$2)/10^9),0)</f>
        <v>-0.1481106472</v>
      </c>
      <c r="AW828" s="160">
        <f>IF($AS$677&gt;0,IPMT('Assumptions (Wind)'!$V$10,Model!AA1,'Assumptions (Wind)'!$V$13,'Assumptions (Wind)'!$V$8*Model!$AS$677*AVERAGE('Assumptions (Wind)'!$AP$2:$AQ$2)/10^9),0)</f>
        <v>-0.1315115313</v>
      </c>
      <c r="AX828" s="160">
        <f>IF($AS$677&gt;0,IPMT('Assumptions (Wind)'!$V$10,Model!AB1,'Assumptions (Wind)'!$V$13,'Assumptions (Wind)'!$V$8*Model!$AS$677*AVERAGE('Assumptions (Wind)'!$AP$2:$AQ$2)/10^9),0)</f>
        <v>-0.1135844861</v>
      </c>
      <c r="AY828" s="160">
        <f>IF($AS$677&gt;0,IPMT('Assumptions (Wind)'!$V$10,Model!AC1,'Assumptions (Wind)'!$V$13,'Assumptions (Wind)'!$V$8*Model!$AS$677*AVERAGE('Assumptions (Wind)'!$AP$2:$AQ$2)/10^9),0)</f>
        <v>-0.09422327734</v>
      </c>
      <c r="AZ828" s="160">
        <f>IF($AS$677&gt;0,IPMT('Assumptions (Wind)'!$V$10,Model!AD1,'Assumptions (Wind)'!$V$13,'Assumptions (Wind)'!$V$8*Model!$AS$677*AVERAGE('Assumptions (Wind)'!$AP$2:$AQ$2)/10^9),0)</f>
        <v>-0.07331317183</v>
      </c>
      <c r="BA828" s="160">
        <f>IF($AS$677&gt;0,IPMT('Assumptions (Wind)'!$V$10,Model!AE1,'Assumptions (Wind)'!$V$13,'Assumptions (Wind)'!$V$8*Model!$AS$677*AVERAGE('Assumptions (Wind)'!$AP$2:$AQ$2)/10^9),0)</f>
        <v>-0.05073025789</v>
      </c>
      <c r="BB828" s="160">
        <f>IF($AS$677&gt;0,IPMT('Assumptions (Wind)'!$V$10,Model!AF1,'Assumptions (Wind)'!$V$13,'Assumptions (Wind)'!$V$8*Model!$AS$677*AVERAGE('Assumptions (Wind)'!$AP$2:$AQ$2)/10^9),0)</f>
        <v>-0.02634071083</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-0.1921235583</v>
      </c>
      <c r="AU829" s="181">
        <f>IF($AT$677&gt;0,IPMT('Assumptions (Wind)'!$V$10,Model!X1,'Assumptions (Wind)'!$V$13,'Assumptions (Wind)'!$V$8*Model!$AT$677*AVERAGE('Assumptions (Wind)'!$AQ$2:$AR$2)/10^9),0)</f>
        <v>-0.1788613673</v>
      </c>
      <c r="AV829" s="181">
        <f>IF($AT$677&gt;0,IPMT('Assumptions (Wind)'!$V$10,Model!Y1,'Assumptions (Wind)'!$V$13,'Assumptions (Wind)'!$V$8*Model!$AT$677*AVERAGE('Assumptions (Wind)'!$AQ$2:$AR$2)/10^9),0)</f>
        <v>-0.164538201</v>
      </c>
      <c r="AW829" s="181">
        <f>IF($AT$677&gt;0,IPMT('Assumptions (Wind)'!$V$10,Model!Z1,'Assumptions (Wind)'!$V$13,'Assumptions (Wind)'!$V$8*Model!$AT$677*AVERAGE('Assumptions (Wind)'!$AQ$2:$AR$2)/10^9),0)</f>
        <v>-0.1490691815</v>
      </c>
      <c r="AX829" s="181">
        <f>IF($AT$677&gt;0,IPMT('Assumptions (Wind)'!$V$10,Model!AA1,'Assumptions (Wind)'!$V$13,'Assumptions (Wind)'!$V$8*Model!$AT$677*AVERAGE('Assumptions (Wind)'!$AQ$2:$AR$2)/10^9),0)</f>
        <v>-0.1323626403</v>
      </c>
      <c r="AY829" s="181">
        <f>IF($AT$677&gt;0,IPMT('Assumptions (Wind)'!$V$10,Model!AB1,'Assumptions (Wind)'!$V$13,'Assumptions (Wind)'!$V$8*Model!$AT$677*AVERAGE('Assumptions (Wind)'!$AQ$2:$AR$2)/10^9),0)</f>
        <v>-0.1143195759</v>
      </c>
      <c r="AZ829" s="181">
        <f>IF($AT$677&gt;0,IPMT('Assumptions (Wind)'!$V$10,Model!AC1,'Assumptions (Wind)'!$V$13,'Assumptions (Wind)'!$V$8*Model!$AT$677*AVERAGE('Assumptions (Wind)'!$AQ$2:$AR$2)/10^9),0)</f>
        <v>-0.09483306628</v>
      </c>
      <c r="BA829" s="181">
        <f>IF($AT$677&gt;0,IPMT('Assumptions (Wind)'!$V$10,Model!AD1,'Assumptions (Wind)'!$V$13,'Assumptions (Wind)'!$V$8*Model!$AT$677*AVERAGE('Assumptions (Wind)'!$AQ$2:$AR$2)/10^9),0)</f>
        <v>-0.07378763592</v>
      </c>
      <c r="BB829" s="181">
        <f>IF($AT$677&gt;0,IPMT('Assumptions (Wind)'!$V$10,Model!AE1,'Assumptions (Wind)'!$V$13,'Assumptions (Wind)'!$V$8*Model!$AT$677*AVERAGE('Assumptions (Wind)'!$AQ$2:$AR$2)/10^9),0)</f>
        <v>-0.05105857114</v>
      </c>
      <c r="BC829" s="181">
        <f>IF($AT$677&gt;0,IPMT('Assumptions (Wind)'!$V$10,Model!AF1,'Assumptions (Wind)'!$V$13,'Assumptions (Wind)'!$V$8*Model!$AT$677*AVERAGE('Assumptions (Wind)'!$AQ$2:$AR$2)/10^9),0)</f>
        <v>-0.02651118117</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-0.2115419465</v>
      </c>
      <c r="AV830" s="160">
        <f>IF($AU$677&gt;0,IPMT('Assumptions (Wind)'!$V$10,Model!X1,'Assumptions (Wind)'!$V$13,'Assumptions (Wind)'!$V$8*Model!$AU$677*AVERAGE('Assumptions (Wind)'!$AR$2:$AS$2)/10^9),0)</f>
        <v>-0.1969393141</v>
      </c>
      <c r="AW830" s="160">
        <f>IF($AU$677&gt;0,IPMT('Assumptions (Wind)'!$V$10,Model!Y1,'Assumptions (Wind)'!$V$13,'Assumptions (Wind)'!$V$8*Model!$AU$677*AVERAGE('Assumptions (Wind)'!$AR$2:$AS$2)/10^9),0)</f>
        <v>-0.1811684711</v>
      </c>
      <c r="AX830" s="160">
        <f>IF($AU$677&gt;0,IPMT('Assumptions (Wind)'!$V$10,Model!Z1,'Assumptions (Wind)'!$V$13,'Assumptions (Wind)'!$V$8*Model!$AU$677*AVERAGE('Assumptions (Wind)'!$AR$2:$AS$2)/10^9),0)</f>
        <v>-0.1641359607</v>
      </c>
      <c r="AY830" s="160">
        <f>IF($AU$677&gt;0,IPMT('Assumptions (Wind)'!$V$10,Model!AA1,'Assumptions (Wind)'!$V$13,'Assumptions (Wind)'!$V$8*Model!$AU$677*AVERAGE('Assumptions (Wind)'!$AR$2:$AS$2)/10^9),0)</f>
        <v>-0.1457408494</v>
      </c>
      <c r="AZ830" s="160">
        <f>IF($AU$677&gt;0,IPMT('Assumptions (Wind)'!$V$10,Model!AB1,'Assumptions (Wind)'!$V$13,'Assumptions (Wind)'!$V$8*Model!$AU$677*AVERAGE('Assumptions (Wind)'!$AR$2:$AS$2)/10^9),0)</f>
        <v>-0.1258741292</v>
      </c>
      <c r="BA830" s="160">
        <f>IF($AU$677&gt;0,IPMT('Assumptions (Wind)'!$V$10,Model!AC1,'Assumptions (Wind)'!$V$13,'Assumptions (Wind)'!$V$8*Model!$AU$677*AVERAGE('Assumptions (Wind)'!$AR$2:$AS$2)/10^9),0)</f>
        <v>-0.1044180714</v>
      </c>
      <c r="BB830" s="160">
        <f>IF($AU$677&gt;0,IPMT('Assumptions (Wind)'!$V$10,Model!AD1,'Assumptions (Wind)'!$V$13,'Assumptions (Wind)'!$V$8*Model!$AU$677*AVERAGE('Assumptions (Wind)'!$AR$2:$AS$2)/10^9),0)</f>
        <v>-0.08124552901</v>
      </c>
      <c r="BC830" s="160">
        <f>IF($AU$677&gt;0,IPMT('Assumptions (Wind)'!$V$10,Model!AE1,'Assumptions (Wind)'!$V$13,'Assumptions (Wind)'!$V$8*Model!$AU$677*AVERAGE('Assumptions (Wind)'!$AR$2:$AS$2)/10^9),0)</f>
        <v>-0.05621918321</v>
      </c>
      <c r="BD830" s="160">
        <f>IF($AU$677&gt;0,IPMT('Assumptions (Wind)'!$V$10,Model!AF1,'Assumptions (Wind)'!$V$13,'Assumptions (Wind)'!$V$8*Model!$AU$677*AVERAGE('Assumptions (Wind)'!$AR$2:$AS$2)/10^9),0)</f>
        <v>-0.02919072974</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-0.1977809575</v>
      </c>
      <c r="AW831" s="160">
        <f>IF($AV$677&gt;0,IPMT('Assumptions (Wind)'!$V$10,Model!X1,'Assumptions (Wind)'!$V$13,'Assumptions (Wind)'!$V$8*Model!$AV$677*AVERAGE('Assumptions (Wind)'!$AS$2:$AT$2)/10^9),0)</f>
        <v>-0.1841282391</v>
      </c>
      <c r="AX831" s="160">
        <f>IF($AV$677&gt;0,IPMT('Assumptions (Wind)'!$V$10,Model!Y1,'Assumptions (Wind)'!$V$13,'Assumptions (Wind)'!$V$8*Model!$AV$677*AVERAGE('Assumptions (Wind)'!$AS$2:$AT$2)/10^9),0)</f>
        <v>-0.1693833033</v>
      </c>
      <c r="AY831" s="160">
        <f>IF($AV$677&gt;0,IPMT('Assumptions (Wind)'!$V$10,Model!Z1,'Assumptions (Wind)'!$V$13,'Assumptions (Wind)'!$V$8*Model!$AV$677*AVERAGE('Assumptions (Wind)'!$AS$2:$AT$2)/10^9),0)</f>
        <v>-0.1534587726</v>
      </c>
      <c r="AZ831" s="160">
        <f>IF($AV$677&gt;0,IPMT('Assumptions (Wind)'!$V$10,Model!AA1,'Assumptions (Wind)'!$V$13,'Assumptions (Wind)'!$V$8*Model!$AV$677*AVERAGE('Assumptions (Wind)'!$AS$2:$AT$2)/10^9),0)</f>
        <v>-0.1362602794</v>
      </c>
      <c r="BA831" s="160">
        <f>IF($AV$677&gt;0,IPMT('Assumptions (Wind)'!$V$10,Model!AB1,'Assumptions (Wind)'!$V$13,'Assumptions (Wind)'!$V$8*Model!$AV$677*AVERAGE('Assumptions (Wind)'!$AS$2:$AT$2)/10^9),0)</f>
        <v>-0.1176859068</v>
      </c>
      <c r="BB831" s="160">
        <f>IF($AV$677&gt;0,IPMT('Assumptions (Wind)'!$V$10,Model!AC1,'Assumptions (Wind)'!$V$13,'Assumptions (Wind)'!$V$8*Model!$AV$677*AVERAGE('Assumptions (Wind)'!$AS$2:$AT$2)/10^9),0)</f>
        <v>-0.09762558436</v>
      </c>
      <c r="BC831" s="160">
        <f>IF($AV$677&gt;0,IPMT('Assumptions (Wind)'!$V$10,Model!AD1,'Assumptions (Wind)'!$V$13,'Assumptions (Wind)'!$V$8*Model!$AV$677*AVERAGE('Assumptions (Wind)'!$AS$2:$AT$2)/10^9),0)</f>
        <v>-0.07596043614</v>
      </c>
      <c r="BD831" s="160">
        <f>IF($AV$677&gt;0,IPMT('Assumptions (Wind)'!$V$10,Model!AE1,'Assumptions (Wind)'!$V$13,'Assumptions (Wind)'!$V$8*Model!$AV$677*AVERAGE('Assumptions (Wind)'!$AS$2:$AT$2)/10^9),0)</f>
        <v>-0.05256207607</v>
      </c>
      <c r="BE831" s="160">
        <f>IF($AV$677&gt;0,IPMT('Assumptions (Wind)'!$V$10,Model!AF1,'Assumptions (Wind)'!$V$13,'Assumptions (Wind)'!$V$8*Model!$AV$677*AVERAGE('Assumptions (Wind)'!$AS$2:$AT$2)/10^9),0)</f>
        <v>-0.02729184719</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-0.2030376167</v>
      </c>
      <c r="AX832" s="160">
        <f>IF($AW$677&gt;0,IPMT('Assumptions (Wind)'!$V$10,Model!X1,'Assumptions (Wind)'!$V$13,'Assumptions (Wind)'!$V$8*Model!$AW$677*AVERAGE('Assumptions (Wind)'!$AT$2:$AU$2)/10^9),0)</f>
        <v>-0.1890220339</v>
      </c>
      <c r="AY832" s="160">
        <f>IF($AW$677&gt;0,IPMT('Assumptions (Wind)'!$V$10,Model!Y1,'Assumptions (Wind)'!$V$13,'Assumptions (Wind)'!$V$8*Model!$AW$677*AVERAGE('Assumptions (Wind)'!$AT$2:$AU$2)/10^9),0)</f>
        <v>-0.1738852044</v>
      </c>
      <c r="AZ832" s="160">
        <f>IF($AW$677&gt;0,IPMT('Assumptions (Wind)'!$V$10,Model!Z1,'Assumptions (Wind)'!$V$13,'Assumptions (Wind)'!$V$8*Model!$AW$677*AVERAGE('Assumptions (Wind)'!$AT$2:$AU$2)/10^9),0)</f>
        <v>-0.1575374285</v>
      </c>
      <c r="BA832" s="160">
        <f>IF($AW$677&gt;0,IPMT('Assumptions (Wind)'!$V$10,Model!AA1,'Assumptions (Wind)'!$V$13,'Assumptions (Wind)'!$V$8*Model!$AW$677*AVERAGE('Assumptions (Wind)'!$AT$2:$AU$2)/10^9),0)</f>
        <v>-0.1398818306</v>
      </c>
      <c r="BB832" s="160">
        <f>IF($AW$677&gt;0,IPMT('Assumptions (Wind)'!$V$10,Model!AB1,'Assumptions (Wind)'!$V$13,'Assumptions (Wind)'!$V$8*Model!$AW$677*AVERAGE('Assumptions (Wind)'!$AT$2:$AU$2)/10^9),0)</f>
        <v>-0.1208137848</v>
      </c>
      <c r="BC832" s="160">
        <f>IF($AW$677&gt;0,IPMT('Assumptions (Wind)'!$V$10,Model!AC1,'Assumptions (Wind)'!$V$13,'Assumptions (Wind)'!$V$8*Model!$AW$677*AVERAGE('Assumptions (Wind)'!$AT$2:$AU$2)/10^9),0)</f>
        <v>-0.1002202954</v>
      </c>
      <c r="BD832" s="160">
        <f>IF($AW$677&gt;0,IPMT('Assumptions (Wind)'!$V$10,Model!AD1,'Assumptions (Wind)'!$V$13,'Assumptions (Wind)'!$V$8*Model!$AW$677*AVERAGE('Assumptions (Wind)'!$AT$2:$AU$2)/10^9),0)</f>
        <v>-0.07797932682</v>
      </c>
      <c r="BE832" s="160">
        <f>IF($AW$677&gt;0,IPMT('Assumptions (Wind)'!$V$10,Model!AE1,'Assumptions (Wind)'!$V$13,'Assumptions (Wind)'!$V$8*Model!$AW$677*AVERAGE('Assumptions (Wind)'!$AT$2:$AU$2)/10^9),0)</f>
        <v>-0.05395908076</v>
      </c>
      <c r="BF832" s="160">
        <f>IF($AW$677&gt;0,IPMT('Assumptions (Wind)'!$V$10,Model!AF1,'Assumptions (Wind)'!$V$13,'Assumptions (Wind)'!$V$8*Model!$AW$677*AVERAGE('Assumptions (Wind)'!$AT$2:$AU$2)/10^9),0)</f>
        <v>-0.02801721501</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-0.1943309312</v>
      </c>
      <c r="AY833" s="160">
        <f>IF($AX$677&gt;0,IPMT('Assumptions (Wind)'!$V$10,Model!X1,'Assumptions (Wind)'!$V$13,'Assumptions (Wind)'!$V$8*Model!$AX$677*AVERAGE('Assumptions (Wind)'!$AU$2:$AV$2)/10^9),0)</f>
        <v>-0.1809163664</v>
      </c>
      <c r="AZ833" s="160">
        <f>IF($AX$677&gt;0,IPMT('Assumptions (Wind)'!$V$10,Model!Y1,'Assumptions (Wind)'!$V$13,'Assumptions (Wind)'!$V$8*Model!$AX$677*AVERAGE('Assumptions (Wind)'!$AU$2:$AV$2)/10^9),0)</f>
        <v>-0.1664286364</v>
      </c>
      <c r="BA833" s="160">
        <f>IF($AX$677&gt;0,IPMT('Assumptions (Wind)'!$V$10,Model!Z1,'Assumptions (Wind)'!$V$13,'Assumptions (Wind)'!$V$8*Model!$AX$677*AVERAGE('Assumptions (Wind)'!$AU$2:$AV$2)/10^9),0)</f>
        <v>-0.150781888</v>
      </c>
      <c r="BB833" s="160">
        <f>IF($AX$677&gt;0,IPMT('Assumptions (Wind)'!$V$10,Model!AA1,'Assumptions (Wind)'!$V$13,'Assumptions (Wind)'!$V$8*Model!$AX$677*AVERAGE('Assumptions (Wind)'!$AU$2:$AV$2)/10^9),0)</f>
        <v>-0.1338833997</v>
      </c>
      <c r="BC833" s="160">
        <f>IF($AX$677&gt;0,IPMT('Assumptions (Wind)'!$V$10,Model!AB1,'Assumptions (Wind)'!$V$13,'Assumptions (Wind)'!$V$8*Model!$AX$677*AVERAGE('Assumptions (Wind)'!$AU$2:$AV$2)/10^9),0)</f>
        <v>-0.1156330324</v>
      </c>
      <c r="BD833" s="160">
        <f>IF($AX$677&gt;0,IPMT('Assumptions (Wind)'!$V$10,Model!AC1,'Assumptions (Wind)'!$V$13,'Assumptions (Wind)'!$V$8*Model!$AX$677*AVERAGE('Assumptions (Wind)'!$AU$2:$AV$2)/10^9),0)</f>
        <v>-0.09592263565</v>
      </c>
      <c r="BE833" s="160">
        <f>IF($AX$677&gt;0,IPMT('Assumptions (Wind)'!$V$10,Model!AD1,'Assumptions (Wind)'!$V$13,'Assumptions (Wind)'!$V$8*Model!$AX$677*AVERAGE('Assumptions (Wind)'!$AU$2:$AV$2)/10^9),0)</f>
        <v>-0.07463540718</v>
      </c>
      <c r="BF833" s="160">
        <f>IF($AX$677&gt;0,IPMT('Assumptions (Wind)'!$V$10,Model!AE1,'Assumptions (Wind)'!$V$13,'Assumptions (Wind)'!$V$8*Model!$AX$677*AVERAGE('Assumptions (Wind)'!$AU$2:$AV$2)/10^9),0)</f>
        <v>-0.05164520044</v>
      </c>
      <c r="BG833" s="160">
        <f>IF($AX$677&gt;0,IPMT('Assumptions (Wind)'!$V$10,Model!AF1,'Assumptions (Wind)'!$V$13,'Assumptions (Wind)'!$V$8*Model!$AX$677*AVERAGE('Assumptions (Wind)'!$AU$2:$AV$2)/10^9),0)</f>
        <v>-0.02681577715</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-0.1956639199</v>
      </c>
      <c r="AZ834" s="160">
        <f>IF($AY$677&gt;0,IPMT('Assumptions (Wind)'!$V$10,Model!X1,'Assumptions (Wind)'!$V$13,'Assumptions (Wind)'!$V$8*Model!$AY$677*AVERAGE('Assumptions (Wind)'!$AV$2:$AW$2)/10^9),0)</f>
        <v>-0.1821573395</v>
      </c>
      <c r="BA834" s="160">
        <f>IF($AY$677&gt;0,IPMT('Assumptions (Wind)'!$V$10,Model!Y1,'Assumptions (Wind)'!$V$13,'Assumptions (Wind)'!$V$8*Model!$AY$677*AVERAGE('Assumptions (Wind)'!$AV$2:$AW$2)/10^9),0)</f>
        <v>-0.1675702328</v>
      </c>
      <c r="BB834" s="160">
        <f>IF($AY$677&gt;0,IPMT('Assumptions (Wind)'!$V$10,Model!Z1,'Assumptions (Wind)'!$V$13,'Assumptions (Wind)'!$V$8*Model!$AY$677*AVERAGE('Assumptions (Wind)'!$AV$2:$AW$2)/10^9),0)</f>
        <v>-0.1518161575</v>
      </c>
      <c r="BC834" s="160">
        <f>IF($AY$677&gt;0,IPMT('Assumptions (Wind)'!$V$10,Model!AA1,'Assumptions (Wind)'!$V$13,'Assumptions (Wind)'!$V$8*Model!$AY$677*AVERAGE('Assumptions (Wind)'!$AV$2:$AW$2)/10^9),0)</f>
        <v>-0.1348017561</v>
      </c>
      <c r="BD834" s="160">
        <f>IF($AY$677&gt;0,IPMT('Assumptions (Wind)'!$V$10,Model!AB1,'Assumptions (Wind)'!$V$13,'Assumptions (Wind)'!$V$8*Model!$AY$677*AVERAGE('Assumptions (Wind)'!$AV$2:$AW$2)/10^9),0)</f>
        <v>-0.1164262027</v>
      </c>
      <c r="BE834" s="160">
        <f>IF($AY$677&gt;0,IPMT('Assumptions (Wind)'!$V$10,Model!AC1,'Assumptions (Wind)'!$V$13,'Assumptions (Wind)'!$V$8*Model!$AY$677*AVERAGE('Assumptions (Wind)'!$AV$2:$AW$2)/10^9),0)</f>
        <v>-0.09658060494</v>
      </c>
      <c r="BF834" s="160">
        <f>IF($AY$677&gt;0,IPMT('Assumptions (Wind)'!$V$10,Model!AD1,'Assumptions (Wind)'!$V$13,'Assumptions (Wind)'!$V$8*Model!$AY$677*AVERAGE('Assumptions (Wind)'!$AV$2:$AW$2)/10^9),0)</f>
        <v>-0.0751473594</v>
      </c>
      <c r="BG834" s="160">
        <f>IF($AY$677&gt;0,IPMT('Assumptions (Wind)'!$V$10,Model!AE1,'Assumptions (Wind)'!$V$13,'Assumptions (Wind)'!$V$8*Model!$AY$677*AVERAGE('Assumptions (Wind)'!$AV$2:$AW$2)/10^9),0)</f>
        <v>-0.05199945421</v>
      </c>
      <c r="BH834" s="160">
        <f>IF($AY$677&gt;0,IPMT('Assumptions (Wind)'!$V$10,Model!AF1,'Assumptions (Wind)'!$V$13,'Assumptions (Wind)'!$V$8*Model!$AY$677*AVERAGE('Assumptions (Wind)'!$AV$2:$AW$2)/10^9),0)</f>
        <v>-0.02699971661</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-0.3937661305</v>
      </c>
      <c r="BA835" s="160">
        <f>IF($AZ$677&gt;0,IPMT('Assumptions (Wind)'!$V$10,Model!X1,'Assumptions (Wind)'!$V$13,'Assumptions (Wind)'!$V$8*Model!$AZ$677*AVERAGE('Assumptions (Wind)'!$AW$2:$AX$2)/10^9),0)</f>
        <v>-0.3665846558</v>
      </c>
      <c r="BB835" s="160">
        <f>IF($AZ$677&gt;0,IPMT('Assumptions (Wind)'!$V$10,Model!Y1,'Assumptions (Wind)'!$V$13,'Assumptions (Wind)'!$V$8*Model!$AZ$677*AVERAGE('Assumptions (Wind)'!$AW$2:$AX$2)/10^9),0)</f>
        <v>-0.3372286632</v>
      </c>
      <c r="BC835" s="160">
        <f>IF($AZ$677&gt;0,IPMT('Assumptions (Wind)'!$V$10,Model!Z1,'Assumptions (Wind)'!$V$13,'Assumptions (Wind)'!$V$8*Model!$AZ$677*AVERAGE('Assumptions (Wind)'!$AW$2:$AX$2)/10^9),0)</f>
        <v>-0.3055241912</v>
      </c>
      <c r="BD835" s="160">
        <f>IF($AZ$677&gt;0,IPMT('Assumptions (Wind)'!$V$10,Model!AA1,'Assumptions (Wind)'!$V$13,'Assumptions (Wind)'!$V$8*Model!$AZ$677*AVERAGE('Assumptions (Wind)'!$AW$2:$AX$2)/10^9),0)</f>
        <v>-0.2712833614</v>
      </c>
      <c r="BE835" s="160">
        <f>IF($AZ$677&gt;0,IPMT('Assumptions (Wind)'!$V$10,Model!AB1,'Assumptions (Wind)'!$V$13,'Assumptions (Wind)'!$V$8*Model!$AZ$677*AVERAGE('Assumptions (Wind)'!$AW$2:$AX$2)/10^9),0)</f>
        <v>-0.2343032652</v>
      </c>
      <c r="BF835" s="160">
        <f>IF($AZ$677&gt;0,IPMT('Assumptions (Wind)'!$V$10,Model!AC1,'Assumptions (Wind)'!$V$13,'Assumptions (Wind)'!$V$8*Model!$AZ$677*AVERAGE('Assumptions (Wind)'!$AW$2:$AX$2)/10^9),0)</f>
        <v>-0.1943647613</v>
      </c>
      <c r="BG835" s="160">
        <f>IF($AZ$677&gt;0,IPMT('Assumptions (Wind)'!$V$10,Model!AD1,'Assumptions (Wind)'!$V$13,'Assumptions (Wind)'!$V$8*Model!$AZ$677*AVERAGE('Assumptions (Wind)'!$AW$2:$AX$2)/10^9),0)</f>
        <v>-0.1512311771</v>
      </c>
      <c r="BH835" s="160">
        <f>IF($AZ$677&gt;0,IPMT('Assumptions (Wind)'!$V$10,Model!AE1,'Assumptions (Wind)'!$V$13,'Assumptions (Wind)'!$V$8*Model!$AZ$677*AVERAGE('Assumptions (Wind)'!$AW$2:$AX$2)/10^9),0)</f>
        <v>-0.1046469062</v>
      </c>
      <c r="BI835" s="160">
        <f>IF($AZ$677&gt;0,IPMT('Assumptions (Wind)'!$V$10,Model!AF1,'Assumptions (Wind)'!$V$13,'Assumptions (Wind)'!$V$8*Model!$AZ$677*AVERAGE('Assumptions (Wind)'!$AW$2:$AX$2)/10^9),0)</f>
        <v>-0.0543358936</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-0.3961506189</v>
      </c>
      <c r="BB836" s="160">
        <f>IF($BA$677&gt;0,IPMT('Assumptions (Wind)'!$V$10,Model!X1,'Assumptions (Wind)'!$V$13,'Assumptions (Wind)'!$V$8*Model!$BA$677*AVERAGE('Assumptions (Wind)'!$AX$2:$AY$2)/10^9),0)</f>
        <v>-0.3688045442</v>
      </c>
      <c r="BC836" s="160">
        <f>IF($BA$677&gt;0,IPMT('Assumptions (Wind)'!$V$10,Model!Y1,'Assumptions (Wind)'!$V$13,'Assumptions (Wind)'!$V$8*Model!$BA$677*AVERAGE('Assumptions (Wind)'!$AX$2:$AY$2)/10^9),0)</f>
        <v>-0.3392707836</v>
      </c>
      <c r="BD836" s="160">
        <f>IF($BA$677&gt;0,IPMT('Assumptions (Wind)'!$V$10,Model!Z1,'Assumptions (Wind)'!$V$13,'Assumptions (Wind)'!$V$8*Model!$BA$677*AVERAGE('Assumptions (Wind)'!$AX$2:$AY$2)/10^9),0)</f>
        <v>-0.3073743221</v>
      </c>
      <c r="BE836" s="160">
        <f>IF($BA$677&gt;0,IPMT('Assumptions (Wind)'!$V$10,Model!AA1,'Assumptions (Wind)'!$V$13,'Assumptions (Wind)'!$V$8*Model!$BA$677*AVERAGE('Assumptions (Wind)'!$AX$2:$AY$2)/10^9),0)</f>
        <v>-0.2729261437</v>
      </c>
      <c r="BF836" s="160">
        <f>IF($BA$677&gt;0,IPMT('Assumptions (Wind)'!$V$10,Model!AB1,'Assumptions (Wind)'!$V$13,'Assumptions (Wind)'!$V$8*Model!$BA$677*AVERAGE('Assumptions (Wind)'!$AX$2:$AY$2)/10^9),0)</f>
        <v>-0.235722111</v>
      </c>
      <c r="BG836" s="160">
        <f>IF($BA$677&gt;0,IPMT('Assumptions (Wind)'!$V$10,Model!AC1,'Assumptions (Wind)'!$V$13,'Assumptions (Wind)'!$V$8*Model!$BA$677*AVERAGE('Assumptions (Wind)'!$AX$2:$AY$2)/10^9),0)</f>
        <v>-0.1955417557</v>
      </c>
      <c r="BH836" s="160">
        <f>IF($BA$677&gt;0,IPMT('Assumptions (Wind)'!$V$10,Model!AD1,'Assumptions (Wind)'!$V$13,'Assumptions (Wind)'!$V$8*Model!$BA$677*AVERAGE('Assumptions (Wind)'!$AX$2:$AY$2)/10^9),0)</f>
        <v>-0.152146972</v>
      </c>
      <c r="BI836" s="160">
        <f>IF($BA$677&gt;0,IPMT('Assumptions (Wind)'!$V$10,Model!AE1,'Assumptions (Wind)'!$V$13,'Assumptions (Wind)'!$V$8*Model!$BA$677*AVERAGE('Assumptions (Wind)'!$AX$2:$AY$2)/10^9),0)</f>
        <v>-0.1052806055</v>
      </c>
      <c r="BJ836" s="160">
        <f>IF($BA$677&gt;0,IPMT('Assumptions (Wind)'!$V$10,Model!AF1,'Assumptions (Wind)'!$V$13,'Assumptions (Wind)'!$V$8*Model!$BA$677*AVERAGE('Assumptions (Wind)'!$AX$2:$AY$2)/10^9),0)</f>
        <v>-0.0546649298</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0.006163622893</v>
      </c>
      <c r="E837" s="176">
        <f t="shared" si="36"/>
        <v>0.02514243111</v>
      </c>
      <c r="F837" s="176">
        <f t="shared" si="36"/>
        <v>0.0524856631</v>
      </c>
      <c r="G837" s="176">
        <f t="shared" si="36"/>
        <v>0.05445952517</v>
      </c>
      <c r="H837" s="176">
        <f t="shared" si="36"/>
        <v>0.03494437118</v>
      </c>
      <c r="I837" s="176">
        <f t="shared" si="36"/>
        <v>0.03160347003</v>
      </c>
      <c r="J837" s="176">
        <f t="shared" si="36"/>
        <v>0.06884472149</v>
      </c>
      <c r="K837" s="176">
        <f t="shared" si="36"/>
        <v>0.1823198152</v>
      </c>
      <c r="L837" s="176">
        <f t="shared" si="36"/>
        <v>0.3510697043</v>
      </c>
      <c r="M837" s="176">
        <f t="shared" si="36"/>
        <v>0.42209312</v>
      </c>
      <c r="N837" s="176">
        <f t="shared" si="36"/>
        <v>0.607807899</v>
      </c>
      <c r="O837" s="176">
        <f t="shared" si="36"/>
        <v>0.8997394506</v>
      </c>
      <c r="P837" s="176">
        <f t="shared" si="36"/>
        <v>0.800608422</v>
      </c>
      <c r="Q837" s="176">
        <f t="shared" si="36"/>
        <v>0.4884444623</v>
      </c>
      <c r="R837" s="176">
        <f t="shared" si="36"/>
        <v>0.3570098583</v>
      </c>
      <c r="S837" s="176">
        <f t="shared" si="36"/>
        <v>0.3362385035</v>
      </c>
      <c r="T837" s="176">
        <f t="shared" si="36"/>
        <v>0.245600817</v>
      </c>
      <c r="U837" s="176">
        <f t="shared" si="36"/>
        <v>0.169513586</v>
      </c>
      <c r="V837" s="176">
        <f t="shared" si="36"/>
        <v>0.1405232541</v>
      </c>
      <c r="W837" s="176">
        <f t="shared" si="36"/>
        <v>0.09975001858</v>
      </c>
      <c r="X837" s="176">
        <f t="shared" si="36"/>
        <v>0.8212001923</v>
      </c>
      <c r="Y837" s="176">
        <f t="shared" si="36"/>
        <v>2.010930832</v>
      </c>
      <c r="Z837" s="176">
        <f t="shared" si="36"/>
        <v>2.721979106</v>
      </c>
      <c r="AA837" s="176">
        <f t="shared" si="36"/>
        <v>3.143003425</v>
      </c>
      <c r="AB837" s="176">
        <f t="shared" si="36"/>
        <v>3.57154687</v>
      </c>
      <c r="AC837" s="176">
        <f t="shared" si="36"/>
        <v>3.776834777</v>
      </c>
      <c r="AD837" s="176">
        <f t="shared" si="36"/>
        <v>3.758903094</v>
      </c>
      <c r="AE837" s="176">
        <f t="shared" si="36"/>
        <v>3.738173976</v>
      </c>
      <c r="AF837" s="176">
        <f t="shared" si="36"/>
        <v>3.722710369</v>
      </c>
      <c r="AG837" s="176">
        <f t="shared" si="36"/>
        <v>3.722730733</v>
      </c>
      <c r="AH837" s="176">
        <f t="shared" si="36"/>
        <v>3.732793195</v>
      </c>
      <c r="AI837" s="176">
        <f t="shared" si="36"/>
        <v>3.709851526</v>
      </c>
      <c r="AJ837" s="176">
        <f t="shared" si="36"/>
        <v>3.671119792</v>
      </c>
      <c r="AK837" s="176">
        <f t="shared" si="36"/>
        <v>3.672372714</v>
      </c>
      <c r="AL837" s="176">
        <f t="shared" si="36"/>
        <v>3.733070776</v>
      </c>
      <c r="AM837" s="176">
        <f t="shared" si="36"/>
        <v>3.875536681</v>
      </c>
      <c r="AN837" s="176">
        <f t="shared" si="36"/>
        <v>4.061642761</v>
      </c>
      <c r="AO837" s="176">
        <f t="shared" si="36"/>
        <v>4.141784519</v>
      </c>
      <c r="AP837" s="176">
        <f t="shared" si="36"/>
        <v>4.303228764</v>
      </c>
      <c r="AQ837" s="176">
        <f t="shared" si="36"/>
        <v>4.561284237</v>
      </c>
      <c r="AR837" s="176">
        <f t="shared" si="36"/>
        <v>4.499672314</v>
      </c>
      <c r="AS837" s="176">
        <f t="shared" si="36"/>
        <v>4.262161627</v>
      </c>
      <c r="AT837" s="176">
        <f t="shared" si="36"/>
        <v>4.181300154</v>
      </c>
      <c r="AU837" s="176">
        <f t="shared" si="36"/>
        <v>4.215372559</v>
      </c>
      <c r="AV837" s="176">
        <f t="shared" si="36"/>
        <v>4.187413058</v>
      </c>
      <c r="AW837" s="176">
        <f t="shared" si="36"/>
        <v>4.153952888</v>
      </c>
      <c r="AX837" s="176">
        <f t="shared" si="36"/>
        <v>4.152283181</v>
      </c>
      <c r="AY837" s="176">
        <f t="shared" si="36"/>
        <v>4.135879581</v>
      </c>
      <c r="AZ837" s="176">
        <f t="shared" si="36"/>
        <v>4.938256982</v>
      </c>
      <c r="BA837" s="176">
        <f t="shared" si="36"/>
        <v>6.249412459</v>
      </c>
      <c r="BB837" s="176">
        <f t="shared" si="36"/>
        <v>5.395701431</v>
      </c>
      <c r="BC837" s="176">
        <f t="shared" si="36"/>
        <v>3.232431714</v>
      </c>
      <c r="BD837" s="176">
        <f t="shared" si="36"/>
        <v>2.130596902</v>
      </c>
      <c r="BE837" s="176">
        <f t="shared" si="36"/>
        <v>1.423280842</v>
      </c>
      <c r="BF837" s="176">
        <f t="shared" si="36"/>
        <v>0.4753807427</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0.006163622893</v>
      </c>
      <c r="E839" s="177">
        <f>IF($D$677&gt;0,'Assumptions (Wind)'!W$14*Model!$D$677*'Assumptions (Wind)'!$B$2/10^9,0)</f>
        <v>0.009861796629</v>
      </c>
      <c r="F839" s="177">
        <f>IF($D$677&gt;0,'Assumptions (Wind)'!X$14*Model!$D$677*'Assumptions (Wind)'!$B$2/10^9,0)</f>
        <v>0.005917077977</v>
      </c>
      <c r="G839" s="177">
        <f>IF($D$677&gt;0,'Assumptions (Wind)'!Y$14*Model!$D$677*'Assumptions (Wind)'!$B$2/10^9,0)</f>
        <v>0.003550246786</v>
      </c>
      <c r="H839" s="177">
        <f>IF($D$677&gt;0,'Assumptions (Wind)'!Z$14*Model!$D$677*'Assumptions (Wind)'!$B$2/10^9,0)</f>
        <v>0.003550246786</v>
      </c>
      <c r="I839" s="177">
        <f>IF($D$677&gt;0,'Assumptions (Wind)'!AA$14*Model!$D$677*'Assumptions (Wind)'!$B$2/10^9,0)</f>
        <v>0.001775123393</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0.01528063449</v>
      </c>
      <c r="F840" s="160">
        <f>IF($E$677&gt;0,'Assumptions (Wind)'!W$14*Model!$E$677*AVERAGE('Assumptions (Wind)'!$B$2:$C$2)/10^9,0)</f>
        <v>0.02444901518</v>
      </c>
      <c r="G840" s="160">
        <f>IF($E$677&gt;0,'Assumptions (Wind)'!X$14*Model!$E$677*AVERAGE('Assumptions (Wind)'!$B$2:$C$2)/10^9,0)</f>
        <v>0.01466940911</v>
      </c>
      <c r="H840" s="160">
        <f>IF($E$677&gt;0,'Assumptions (Wind)'!Y$14*Model!$E$677*AVERAGE('Assumptions (Wind)'!$B$2:$C$2)/10^9,0)</f>
        <v>0.008801645464</v>
      </c>
      <c r="I840" s="160">
        <f>IF($E$677&gt;0,'Assumptions (Wind)'!Z$14*Model!$E$677*AVERAGE('Assumptions (Wind)'!$B$2:$C$2)/10^9,0)</f>
        <v>0.008801645464</v>
      </c>
      <c r="J840" s="160">
        <f>IF($E$677&gt;0,'Assumptions (Wind)'!AA$14*Model!$E$677*AVERAGE('Assumptions (Wind)'!$B$2:$C$2)/10^9,0)</f>
        <v>0.004400822732</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0.02211956995</v>
      </c>
      <c r="G841" s="160">
        <f>IF($F$677&gt;0,'Assumptions (Wind)'!W$14*Model!$F$677*AVERAGE('Assumptions (Wind)'!$C$2:$D$2)/10^9,0)</f>
        <v>0.03539131191</v>
      </c>
      <c r="H841" s="160">
        <f>IF($F$677&gt;0,'Assumptions (Wind)'!X$14*Model!$F$677*AVERAGE('Assumptions (Wind)'!$C$2:$D$2)/10^9,0)</f>
        <v>0.02123478715</v>
      </c>
      <c r="I841" s="160">
        <f>IF($F$677&gt;0,'Assumptions (Wind)'!Y$14*Model!$F$677*AVERAGE('Assumptions (Wind)'!$C$2:$D$2)/10^9,0)</f>
        <v>0.01274087229</v>
      </c>
      <c r="J841" s="160">
        <f>IF($F$677&gt;0,'Assumptions (Wind)'!Z$14*Model!$F$677*AVERAGE('Assumptions (Wind)'!$C$2:$D$2)/10^9,0)</f>
        <v>0.01274087229</v>
      </c>
      <c r="K841" s="160">
        <f>IF($F$677&gt;0,'Assumptions (Wind)'!AA$14*Model!$F$677*AVERAGE('Assumptions (Wind)'!$C$2:$D$2)/10^9,0)</f>
        <v>0.006370436144</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0.0008485573658</v>
      </c>
      <c r="H842" s="160">
        <f>IF($G$677&gt;0,'Assumptions (Wind)'!W$14*Model!$G$677*AVERAGE('Assumptions (Wind)'!$D$2:$E$2)/10^9,0)</f>
        <v>0.001357691785</v>
      </c>
      <c r="I842" s="160">
        <f>IF($G$677&gt;0,'Assumptions (Wind)'!X$14*Model!$G$677*AVERAGE('Assumptions (Wind)'!$D$2:$E$2)/10^9,0)</f>
        <v>0.0008146150711</v>
      </c>
      <c r="J842" s="160">
        <f>IF($G$677&gt;0,'Assumptions (Wind)'!Y$14*Model!$G$677*AVERAGE('Assumptions (Wind)'!$D$2:$E$2)/10^9,0)</f>
        <v>0.0004887690427</v>
      </c>
      <c r="K842" s="160">
        <f>IF($G$677&gt;0,'Assumptions (Wind)'!Z$14*Model!$G$677*AVERAGE('Assumptions (Wind)'!$D$2:$E$2)/10^9,0)</f>
        <v>0.0004887690427</v>
      </c>
      <c r="L842" s="160">
        <f>IF($G$677&gt;0,'Assumptions (Wind)'!AA$14*Model!$G$677*AVERAGE('Assumptions (Wind)'!$D$2:$E$2)/10^9,0)</f>
        <v>0.0002443845213</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v>
      </c>
      <c r="I843" s="160">
        <f>IF($H$677&gt;0,'Assumptions (Wind)'!W$14*Model!$H$677*AVERAGE('Assumptions (Wind)'!$E$2:$F$2)/10^9,0)</f>
        <v>0</v>
      </c>
      <c r="J843" s="160">
        <f>IF($H$677&gt;0,'Assumptions (Wind)'!X$14*Model!$H$677*AVERAGE('Assumptions (Wind)'!$E$2:$F$2)/10^9,0)</f>
        <v>0</v>
      </c>
      <c r="K843" s="160">
        <f>IF($H$677&gt;0,'Assumptions (Wind)'!Y$14*Model!$H$677*AVERAGE('Assumptions (Wind)'!$E$2:$F$2)/10^9,0)</f>
        <v>0</v>
      </c>
      <c r="L843" s="160">
        <f>IF($H$677&gt;0,'Assumptions (Wind)'!Z$14*Model!$H$677*AVERAGE('Assumptions (Wind)'!$E$2:$F$2)/10^9,0)</f>
        <v>0</v>
      </c>
      <c r="M843" s="160">
        <f>IF($H$677&gt;0,'Assumptions (Wind)'!AA$14*Model!$H$677*AVERAGE('Assumptions (Wind)'!$E$2:$F$2)/10^9,0)</f>
        <v>0</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0.007471213809</v>
      </c>
      <c r="J844" s="160">
        <f>IF($I$677&gt;0,'Assumptions (Wind)'!W$14*Model!$I$677*AVERAGE('Assumptions (Wind)'!$F$2:$G$2)/10^9,0)</f>
        <v>0.01195394209</v>
      </c>
      <c r="K844" s="160">
        <f>IF($I$677&gt;0,'Assumptions (Wind)'!X$14*Model!$I$677*AVERAGE('Assumptions (Wind)'!$F$2:$G$2)/10^9,0)</f>
        <v>0.007172365257</v>
      </c>
      <c r="L844" s="160">
        <f>IF($I$677&gt;0,'Assumptions (Wind)'!Y$14*Model!$I$677*AVERAGE('Assumptions (Wind)'!$F$2:$G$2)/10^9,0)</f>
        <v>0.004303419154</v>
      </c>
      <c r="M844" s="160">
        <f>IF($I$677&gt;0,'Assumptions (Wind)'!Z$14*Model!$I$677*AVERAGE('Assumptions (Wind)'!$F$2:$G$2)/10^9,0)</f>
        <v>0.004303419154</v>
      </c>
      <c r="N844" s="160">
        <f>IF($I$677&gt;0,'Assumptions (Wind)'!AA$14*Model!$I$677*AVERAGE('Assumptions (Wind)'!$F$2:$G$2)/10^9,0)</f>
        <v>0.002151709577</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0.03926031533</v>
      </c>
      <c r="K845" s="160">
        <f>IF($J$677&gt;0,'Assumptions (Wind)'!W$14*Model!$J$677*AVERAGE('Assumptions (Wind)'!$G$2:$H$2)/10^9,0)</f>
        <v>0.06281650453</v>
      </c>
      <c r="L845" s="160">
        <f>IF($J$677&gt;0,'Assumptions (Wind)'!X$14*Model!$J$677*AVERAGE('Assumptions (Wind)'!$G$2:$H$2)/10^9,0)</f>
        <v>0.03768990272</v>
      </c>
      <c r="M845" s="160">
        <f>IF($J$677&gt;0,'Assumptions (Wind)'!Y$14*Model!$J$677*AVERAGE('Assumptions (Wind)'!$G$2:$H$2)/10^9,0)</f>
        <v>0.02261394163</v>
      </c>
      <c r="N845" s="160">
        <f>IF($J$677&gt;0,'Assumptions (Wind)'!Z$14*Model!$J$677*AVERAGE('Assumptions (Wind)'!$G$2:$H$2)/10^9,0)</f>
        <v>0.02261394163</v>
      </c>
      <c r="O845" s="160">
        <f>IF($J$677&gt;0,'Assumptions (Wind)'!AA$14*Model!$J$677*AVERAGE('Assumptions (Wind)'!$G$2:$H$2)/10^9,0)</f>
        <v>0.01130697082</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0.1054717402</v>
      </c>
      <c r="L846" s="160">
        <f>IF($K$677&gt;0,'Assumptions (Wind)'!W$14*Model!$K$677*AVERAGE('Assumptions (Wind)'!$H$2:$I$2)/10^9,0)</f>
        <v>0.1687547843</v>
      </c>
      <c r="M846" s="160">
        <f>IF($K$677&gt;0,'Assumptions (Wind)'!X$14*Model!$K$677*AVERAGE('Assumptions (Wind)'!$H$2:$I$2)/10^9,0)</f>
        <v>0.1012528706</v>
      </c>
      <c r="N846" s="160">
        <f>IF($K$677&gt;0,'Assumptions (Wind)'!Y$14*Model!$K$677*AVERAGE('Assumptions (Wind)'!$H$2:$I$2)/10^9,0)</f>
        <v>0.06075172236</v>
      </c>
      <c r="O846" s="160">
        <f>IF($K$677&gt;0,'Assumptions (Wind)'!Z$14*Model!$K$677*AVERAGE('Assumptions (Wind)'!$H$2:$I$2)/10^9,0)</f>
        <v>0.06075172236</v>
      </c>
      <c r="P846" s="160">
        <f>IF($K$677&gt;0,'Assumptions (Wind)'!AA$14*Model!$K$677*AVERAGE('Assumptions (Wind)'!$H$2:$I$2)/10^9,0)</f>
        <v>0.03037586118</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0.1400772136</v>
      </c>
      <c r="M847" s="160">
        <f>IF($L$677&gt;0,'Assumptions (Wind)'!W$14*Model!$L$677*AVERAGE('Assumptions (Wind)'!$I$2:$J$2)/10^9,0)</f>
        <v>0.2241235417</v>
      </c>
      <c r="N847" s="160">
        <f>IF($L$677&gt;0,'Assumptions (Wind)'!X$14*Model!$L$677*AVERAGE('Assumptions (Wind)'!$I$2:$J$2)/10^9,0)</f>
        <v>0.134474125</v>
      </c>
      <c r="O847" s="160">
        <f>IF($L$677&gt;0,'Assumptions (Wind)'!Y$14*Model!$L$677*AVERAGE('Assumptions (Wind)'!$I$2:$J$2)/10^9,0)</f>
        <v>0.08068447502</v>
      </c>
      <c r="P847" s="160">
        <f>IF($L$677&gt;0,'Assumptions (Wind)'!Z$14*Model!$L$677*AVERAGE('Assumptions (Wind)'!$I$2:$J$2)/10^9,0)</f>
        <v>0.08068447502</v>
      </c>
      <c r="Q847" s="160">
        <f>IF($L$677&gt;0,'Assumptions (Wind)'!AA$14*Model!$L$677*AVERAGE('Assumptions (Wind)'!$I$2:$J$2)/10^9,0)</f>
        <v>0.04034223751</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0.06979934694</v>
      </c>
      <c r="N848" s="160">
        <f>IF($M$677&gt;0,'Assumptions (Wind)'!W$14*Model!$M$677*AVERAGE('Assumptions (Wind)'!$J$2:$K$2)/10^9,0)</f>
        <v>0.1116789551</v>
      </c>
      <c r="O848" s="160">
        <f>IF($M$677&gt;0,'Assumptions (Wind)'!X$14*Model!$M$677*AVERAGE('Assumptions (Wind)'!$J$2:$K$2)/10^9,0)</f>
        <v>0.06700737306</v>
      </c>
      <c r="P848" s="160">
        <f>IF($M$677&gt;0,'Assumptions (Wind)'!Y$14*Model!$M$677*AVERAGE('Assumptions (Wind)'!$J$2:$K$2)/10^9,0)</f>
        <v>0.04020442384</v>
      </c>
      <c r="Q848" s="160">
        <f>IF($M$677&gt;0,'Assumptions (Wind)'!Z$14*Model!$M$677*AVERAGE('Assumptions (Wind)'!$J$2:$K$2)/10^9,0)</f>
        <v>0.04020442384</v>
      </c>
      <c r="R848" s="160">
        <f>IF($M$677&gt;0,'Assumptions (Wind)'!AA$14*Model!$M$677*AVERAGE('Assumptions (Wind)'!$J$2:$K$2)/10^9,0)</f>
        <v>0.02010221192</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0.2761374453</v>
      </c>
      <c r="O849" s="177">
        <f>IF($N$677&gt;0,'Assumptions (Wind)'!W$14*Model!$N$677*AVERAGE('Assumptions (Wind)'!$K$2:$L$2)/10^9,0)</f>
        <v>0.4418199125</v>
      </c>
      <c r="P849" s="177">
        <f>IF($N$677&gt;0,'Assumptions (Wind)'!X$14*Model!$N$677*AVERAGE('Assumptions (Wind)'!$K$2:$L$2)/10^9,0)</f>
        <v>0.2650919475</v>
      </c>
      <c r="Q849" s="177">
        <f>IF($N$677&gt;0,'Assumptions (Wind)'!Y$14*Model!$N$677*AVERAGE('Assumptions (Wind)'!$K$2:$L$2)/10^9,0)</f>
        <v>0.1590551685</v>
      </c>
      <c r="R849" s="177">
        <f>IF($N$677&gt;0,'Assumptions (Wind)'!Z$14*Model!$N$677*AVERAGE('Assumptions (Wind)'!$K$2:$L$2)/10^9,0)</f>
        <v>0.1590551685</v>
      </c>
      <c r="S849" s="177">
        <f>IF($N$677&gt;0,'Assumptions (Wind)'!AA$14*Model!$N$677*AVERAGE('Assumptions (Wind)'!$K$2:$L$2)/10^9,0)</f>
        <v>0.07952758425</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0.2381689968</v>
      </c>
      <c r="P850" s="160">
        <f>IF($O$677&gt;0,'Assumptions (Wind)'!W$14*Model!$O$677*AVERAGE('Assumptions (Wind)'!$L$2:$M$2)/10^9,0)</f>
        <v>0.3810703949</v>
      </c>
      <c r="Q850" s="160">
        <f>IF($O$677&gt;0,'Assumptions (Wind)'!X$14*Model!$O$677*AVERAGE('Assumptions (Wind)'!$L$2:$M$2)/10^9,0)</f>
        <v>0.2286422369</v>
      </c>
      <c r="R850" s="160">
        <f>IF($O$677&gt;0,'Assumptions (Wind)'!Y$14*Model!$O$677*AVERAGE('Assumptions (Wind)'!$L$2:$M$2)/10^9,0)</f>
        <v>0.1371853422</v>
      </c>
      <c r="S850" s="160">
        <f>IF($O$677&gt;0,'Assumptions (Wind)'!Z$14*Model!$O$677*AVERAGE('Assumptions (Wind)'!$L$2:$M$2)/10^9,0)</f>
        <v>0.1371853422</v>
      </c>
      <c r="T850" s="160">
        <f>IF($O$677&gt;0,'Assumptions (Wind)'!AA$14*Model!$O$677*AVERAGE('Assumptions (Wind)'!$L$2:$M$2)/10^9,0)</f>
        <v>0.06859267108</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0.003181319553</v>
      </c>
      <c r="Q851" s="177">
        <f>IF($P$677&gt;0,'Assumptions (Wind)'!W$14*Model!$P$677*AVERAGE('Assumptions (Wind)'!$M$2:$N$2)/10^9,0)</f>
        <v>0.005090111284</v>
      </c>
      <c r="R851" s="177">
        <f>IF($P$677&gt;0,'Assumptions (Wind)'!X$14*Model!$P$677*AVERAGE('Assumptions (Wind)'!$M$2:$N$2)/10^9,0)</f>
        <v>0.003054066771</v>
      </c>
      <c r="S851" s="177">
        <f>IF($P$677&gt;0,'Assumptions (Wind)'!Y$14*Model!$P$677*AVERAGE('Assumptions (Wind)'!$M$2:$N$2)/10^9,0)</f>
        <v>0.001832440062</v>
      </c>
      <c r="T851" s="177">
        <f>IF($P$677&gt;0,'Assumptions (Wind)'!Z$14*Model!$P$677*AVERAGE('Assumptions (Wind)'!$M$2:$N$2)/10^9,0)</f>
        <v>0.001832440062</v>
      </c>
      <c r="U851" s="177">
        <f>IF($P$677&gt;0,'Assumptions (Wind)'!AA$14*Model!$P$677*AVERAGE('Assumptions (Wind)'!$M$2:$N$2)/10^9,0)</f>
        <v>0.0009162200312</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0.01511028424</v>
      </c>
      <c r="R852" s="160">
        <f>IF($Q$677&gt;0,'Assumptions (Wind)'!W$14*Model!$Q$677*AVERAGE('Assumptions (Wind)'!$N$2:$O$2)/10^9,0)</f>
        <v>0.02417645478</v>
      </c>
      <c r="S852" s="160">
        <f>IF($Q$677&gt;0,'Assumptions (Wind)'!X$14*Model!$Q$677*AVERAGE('Assumptions (Wind)'!$N$2:$O$2)/10^9,0)</f>
        <v>0.01450587287</v>
      </c>
      <c r="T852" s="160">
        <f>IF($Q$677&gt;0,'Assumptions (Wind)'!Y$14*Model!$Q$677*AVERAGE('Assumptions (Wind)'!$N$2:$O$2)/10^9,0)</f>
        <v>0.00870352372</v>
      </c>
      <c r="U852" s="160">
        <f>IF($Q$677&gt;0,'Assumptions (Wind)'!Z$14*Model!$Q$677*AVERAGE('Assumptions (Wind)'!$N$2:$O$2)/10^9,0)</f>
        <v>0.00870352372</v>
      </c>
      <c r="V852" s="160">
        <f>IF($Q$677&gt;0,'Assumptions (Wind)'!AA$14*Model!$Q$677*AVERAGE('Assumptions (Wind)'!$N$2:$O$2)/10^9,0)</f>
        <v>0.00435176186</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0.01343661414</v>
      </c>
      <c r="S853" s="177">
        <f>IF($R$677&gt;0,'Assumptions (Wind)'!W$14*Model!$R$677*AVERAGE('Assumptions (Wind)'!$O$2:$P$2)/10^9,0)</f>
        <v>0.02149858263</v>
      </c>
      <c r="T853" s="177">
        <f>IF($R$677&gt;0,'Assumptions (Wind)'!X$14*Model!$R$677*AVERAGE('Assumptions (Wind)'!$O$2:$P$2)/10^9,0)</f>
        <v>0.01289914958</v>
      </c>
      <c r="U853" s="177">
        <f>IF($R$677&gt;0,'Assumptions (Wind)'!Y$14*Model!$R$677*AVERAGE('Assumptions (Wind)'!$O$2:$P$2)/10^9,0)</f>
        <v>0.007739489747</v>
      </c>
      <c r="V853" s="177">
        <f>IF($R$677&gt;0,'Assumptions (Wind)'!Z$14*Model!$R$677*AVERAGE('Assumptions (Wind)'!$O$2:$P$2)/10^9,0)</f>
        <v>0.007739489747</v>
      </c>
      <c r="W853" s="177">
        <f>IF($R$677&gt;0,'Assumptions (Wind)'!AA$14*Model!$R$677*AVERAGE('Assumptions (Wind)'!$O$2:$P$2)/10^9,0)</f>
        <v>0.003869744873</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0.08168868156</v>
      </c>
      <c r="T854" s="160">
        <f>IF($S$677&gt;0,'Assumptions (Wind)'!W$14*Model!$S$677*AVERAGE('Assumptions (Wind)'!$P$2:$Q$2)/10^9,0)</f>
        <v>0.1307018905</v>
      </c>
      <c r="U854" s="160">
        <f>IF($S$677&gt;0,'Assumptions (Wind)'!X$14*Model!$S$677*AVERAGE('Assumptions (Wind)'!$P$2:$Q$2)/10^9,0)</f>
        <v>0.07842113429</v>
      </c>
      <c r="V854" s="160">
        <f>IF($S$677&gt;0,'Assumptions (Wind)'!Y$14*Model!$S$677*AVERAGE('Assumptions (Wind)'!$P$2:$Q$2)/10^9,0)</f>
        <v>0.04705268058</v>
      </c>
      <c r="W854" s="160">
        <f>IF($S$677&gt;0,'Assumptions (Wind)'!Z$14*Model!$S$677*AVERAGE('Assumptions (Wind)'!$P$2:$Q$2)/10^9,0)</f>
        <v>0.04705268058</v>
      </c>
      <c r="X854" s="160">
        <f>IF($S$677&gt;0,'Assumptions (Wind)'!AA$14*Model!$S$677*AVERAGE('Assumptions (Wind)'!$P$2:$Q$2)/10^9,0)</f>
        <v>0.02352634029</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0.02287114207</v>
      </c>
      <c r="U855" s="160">
        <f>IF($T$677&gt;0,'Assumptions (Wind)'!W$14*Model!$T$677*AVERAGE('Assumptions (Wind)'!$Q$2:$R$2)/10^9,0)</f>
        <v>0.03659382731</v>
      </c>
      <c r="V855" s="160">
        <f>IF($T$677&gt;0,'Assumptions (Wind)'!X$14*Model!$T$677*AVERAGE('Assumptions (Wind)'!$Q$2:$R$2)/10^9,0)</f>
        <v>0.02195629639</v>
      </c>
      <c r="W855" s="160">
        <f>IF($T$677&gt;0,'Assumptions (Wind)'!Y$14*Model!$T$677*AVERAGE('Assumptions (Wind)'!$Q$2:$R$2)/10^9,0)</f>
        <v>0.01317377783</v>
      </c>
      <c r="X855" s="160">
        <f>IF($T$677&gt;0,'Assumptions (Wind)'!Z$14*Model!$T$677*AVERAGE('Assumptions (Wind)'!$Q$2:$R$2)/10^9,0)</f>
        <v>0.01317377783</v>
      </c>
      <c r="Y855" s="160">
        <f>IF($T$677&gt;0,'Assumptions (Wind)'!AA$14*Model!$T$677*AVERAGE('Assumptions (Wind)'!$Q$2:$R$2)/10^9,0)</f>
        <v>0.006586888916</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0.03713939093</v>
      </c>
      <c r="V856" s="160">
        <f>IF($U$677&gt;0,'Assumptions (Wind)'!W$14*Model!$U$677*AVERAGE('Assumptions (Wind)'!$R$2:$S$2)/10^9,0)</f>
        <v>0.05942302549</v>
      </c>
      <c r="W856" s="160">
        <f>IF($U$677&gt;0,'Assumptions (Wind)'!X$14*Model!$U$677*AVERAGE('Assumptions (Wind)'!$R$2:$S$2)/10^9,0)</f>
        <v>0.0356538153</v>
      </c>
      <c r="X856" s="160">
        <f>IF($U$677&gt;0,'Assumptions (Wind)'!Y$14*Model!$U$677*AVERAGE('Assumptions (Wind)'!$R$2:$S$2)/10^9,0)</f>
        <v>0.02139228918</v>
      </c>
      <c r="Y856" s="160">
        <f>IF($U$677&gt;0,'Assumptions (Wind)'!Z$14*Model!$U$677*AVERAGE('Assumptions (Wind)'!$R$2:$S$2)/10^9,0)</f>
        <v>0.02139228918</v>
      </c>
      <c r="Z856" s="160">
        <f>IF($U$677&gt;0,'Assumptions (Wind)'!AA$14*Model!$U$677*AVERAGE('Assumptions (Wind)'!$R$2:$S$2)/10^9,0)</f>
        <v>0.01069614459</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0.763107785</v>
      </c>
      <c r="Y859" s="160">
        <f>IF($X$677&gt;0,'Assumptions (Wind)'!W14*Model!$X$677*'Assumptions (Wind)'!$V$2/10^9,0)</f>
        <v>1.220972456</v>
      </c>
      <c r="Z859" s="160">
        <f>IF($X$677&gt;0,'Assumptions (Wind)'!X14*Model!$X$677*'Assumptions (Wind)'!$V$2/10^9,0)</f>
        <v>0.7325834736</v>
      </c>
      <c r="AA859" s="160">
        <f>IF($X$677&gt;0,'Assumptions (Wind)'!Y14*Model!$X$677*'Assumptions (Wind)'!$V$2/10^9,0)</f>
        <v>0.4395500842</v>
      </c>
      <c r="AB859" s="160">
        <f>IF($X$677&gt;0,'Assumptions (Wind)'!Z14*Model!$X$677*'Assumptions (Wind)'!$V$2/10^9,0)</f>
        <v>0.4395500842</v>
      </c>
      <c r="AC859" s="160">
        <f>IF($X$677&gt;0,'Assumptions (Wind)'!AA14*Model!$X$677*'Assumptions (Wind)'!$V$2/10^9,0)</f>
        <v>0.2197750421</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0.7619791983</v>
      </c>
      <c r="Z860" s="160">
        <f>IF($Y$677&gt;0,'Assumptions (Wind)'!W14*Model!$Y$677*AVERAGE('Assumptions (Wind)'!$V$2:$W$2)/10^9,0)</f>
        <v>1.219166717</v>
      </c>
      <c r="AA860" s="160">
        <f>IF($Y$677&gt;0,'Assumptions (Wind)'!X14*Model!$Y$677*AVERAGE('Assumptions (Wind)'!$V$2:$W$2)/10^9,0)</f>
        <v>0.7315000303</v>
      </c>
      <c r="AB860" s="160">
        <f>IF($Y$677&gt;0,'Assumptions (Wind)'!Y14*Model!$Y$677*AVERAGE('Assumptions (Wind)'!$V$2:$W$2)/10^9,0)</f>
        <v>0.4389000182</v>
      </c>
      <c r="AC860" s="160">
        <f>IF($Y$677&gt;0,'Assumptions (Wind)'!Z14*Model!$Y$677*AVERAGE('Assumptions (Wind)'!$V$2:$W$2)/10^9,0)</f>
        <v>0.4389000182</v>
      </c>
      <c r="AD860" s="160">
        <f>IF($Y$677&gt;0,'Assumptions (Wind)'!AA14*Model!$Y$677*AVERAGE('Assumptions (Wind)'!$V$2:$W$2)/10^9,0)</f>
        <v>0.2194500091</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0.7595327702</v>
      </c>
      <c r="AA861" s="160">
        <f>IF($Z$677&gt;0,'Assumptions (Wind)'!W14*Model!$Z$677*AVERAGE('Assumptions (Wind)'!$W$2:$X$2)/10^9,0)</f>
        <v>1.215252432</v>
      </c>
      <c r="AB861" s="160">
        <f>IF($Z$677&gt;0,'Assumptions (Wind)'!X14*Model!$Z$677*AVERAGE('Assumptions (Wind)'!$W$2:$X$2)/10^9,0)</f>
        <v>0.7291514593</v>
      </c>
      <c r="AC861" s="160">
        <f>IF($Z$677&gt;0,'Assumptions (Wind)'!Y14*Model!$Z$677*AVERAGE('Assumptions (Wind)'!$W$2:$X$2)/10^9,0)</f>
        <v>0.4374908756</v>
      </c>
      <c r="AD861" s="160">
        <f>IF($Z$677&gt;0,'Assumptions (Wind)'!Z14*Model!$Z$677*AVERAGE('Assumptions (Wind)'!$W$2:$X$2)/10^9,0)</f>
        <v>0.4374908756</v>
      </c>
      <c r="AE861" s="160">
        <f>IF($Z$677&gt;0,'Assumptions (Wind)'!AA14*Model!$Z$677*AVERAGE('Assumptions (Wind)'!$W$2:$X$2)/10^9,0)</f>
        <v>0.2187454378</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0.7567008781</v>
      </c>
      <c r="AB862" s="160">
        <f>IF($AA$677&gt;0,'Assumptions (Wind)'!W14*Model!$AA$677*AVERAGE('Assumptions (Wind)'!$X$2:$Y$2)/10^9,0)</f>
        <v>1.210721405</v>
      </c>
      <c r="AC862" s="160">
        <f>IF($AA$677&gt;0,'Assumptions (Wind)'!X14*Model!$AA$677*AVERAGE('Assumptions (Wind)'!$X$2:$Y$2)/10^9,0)</f>
        <v>0.726432843</v>
      </c>
      <c r="AD862" s="160">
        <f>IF($AA$677&gt;0,'Assumptions (Wind)'!Y14*Model!$AA$677*AVERAGE('Assumptions (Wind)'!$X$2:$Y$2)/10^9,0)</f>
        <v>0.4358597058</v>
      </c>
      <c r="AE862" s="160">
        <f>IF($AA$677&gt;0,'Assumptions (Wind)'!Z14*Model!$AA$677*AVERAGE('Assumptions (Wind)'!$X$2:$Y$2)/10^9,0)</f>
        <v>0.4358597058</v>
      </c>
      <c r="AF862" s="160">
        <f>IF($AA$677&gt;0,'Assumptions (Wind)'!AA14*Model!$AA$677*AVERAGE('Assumptions (Wind)'!$X$2:$Y$2)/10^9,0)</f>
        <v>0.2179298529</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0.753223903</v>
      </c>
      <c r="AC863" s="160">
        <f>IF($AB$677&gt;0,'Assumptions (Wind)'!W14*Model!$AB$677*AVERAGE('Assumptions (Wind)'!$Y$2:$Z$2)/10^9,0)</f>
        <v>1.205158245</v>
      </c>
      <c r="AD863" s="160">
        <f>IF($AB$677&gt;0,'Assumptions (Wind)'!X14*Model!$AB$677*AVERAGE('Assumptions (Wind)'!$Y$2:$Z$2)/10^9,0)</f>
        <v>0.7230949469</v>
      </c>
      <c r="AE863" s="160">
        <f>IF($AB$677&gt;0,'Assumptions (Wind)'!Y14*Model!$AB$677*AVERAGE('Assumptions (Wind)'!$Y$2:$Z$2)/10^9,0)</f>
        <v>0.4338569681</v>
      </c>
      <c r="AF863" s="160">
        <f>IF($AB$677&gt;0,'Assumptions (Wind)'!Z14*Model!$AB$677*AVERAGE('Assumptions (Wind)'!$Y$2:$Z$2)/10^9,0)</f>
        <v>0.4338569681</v>
      </c>
      <c r="AG863" s="160">
        <f>IF($AB$677&gt;0,'Assumptions (Wind)'!AA14*Model!$AB$677*AVERAGE('Assumptions (Wind)'!$Y$2:$Z$2)/10^9,0)</f>
        <v>0.2169284841</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0.749077753</v>
      </c>
      <c r="AD864" s="160">
        <f>IF($AC$677&gt;0,'Assumptions (Wind)'!W14*Model!$AC$677*AVERAGE('Assumptions (Wind)'!$Z$2:$AA$2)/10^9,0)</f>
        <v>1.198524405</v>
      </c>
      <c r="AE864" s="160">
        <f>IF($AC$677&gt;0,'Assumptions (Wind)'!X14*Model!$AC$677*AVERAGE('Assumptions (Wind)'!$Z$2:$AA$2)/10^9,0)</f>
        <v>0.7191146429</v>
      </c>
      <c r="AF864" s="160">
        <f>IF($AC$677&gt;0,'Assumptions (Wind)'!Y14*Model!$AC$677*AVERAGE('Assumptions (Wind)'!$Z$2:$AA$2)/10^9,0)</f>
        <v>0.4314687857</v>
      </c>
      <c r="AG864" s="160">
        <f>IF($AC$677&gt;0,'Assumptions (Wind)'!Z14*Model!$AC$677*AVERAGE('Assumptions (Wind)'!$Z$2:$AA$2)/10^9,0)</f>
        <v>0.4314687857</v>
      </c>
      <c r="AH864" s="160">
        <f>IF($AC$677&gt;0,'Assumptions (Wind)'!AA14*Model!$AC$677*AVERAGE('Assumptions (Wind)'!$Z$2:$AA$2)/10^9,0)</f>
        <v>0.2157343929</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0.7444831516</v>
      </c>
      <c r="AE865" s="160">
        <f>IF($AD$677&gt;0,'Assumptions (Wind)'!W14*Model!$AD$677*AVERAGE('Assumptions (Wind)'!$AA$2:$AB$2)/10^9,0)</f>
        <v>1.191173043</v>
      </c>
      <c r="AF865" s="160">
        <f>IF($AD$677&gt;0,'Assumptions (Wind)'!X14*Model!$AD$677*AVERAGE('Assumptions (Wind)'!$AA$2:$AB$2)/10^9,0)</f>
        <v>0.7147038255</v>
      </c>
      <c r="AG865" s="160">
        <f>IF($AD$677&gt;0,'Assumptions (Wind)'!Y14*Model!$AD$677*AVERAGE('Assumptions (Wind)'!$AA$2:$AB$2)/10^9,0)</f>
        <v>0.4288222953</v>
      </c>
      <c r="AH865" s="160">
        <f>IF($AD$677&gt;0,'Assumptions (Wind)'!Z14*Model!$AD$677*AVERAGE('Assumptions (Wind)'!$AA$2:$AB$2)/10^9,0)</f>
        <v>0.4288222953</v>
      </c>
      <c r="AI865" s="160">
        <f>IF($AD$677&gt;0,'Assumptions (Wind)'!AA14*Model!$AD$677*AVERAGE('Assumptions (Wind)'!$AA$2:$AB$2)/10^9,0)</f>
        <v>0.2144111477</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0.7394241792</v>
      </c>
      <c r="AF866" s="160">
        <f>IF($AE$677&gt;0,'Assumptions (Wind)'!W14*Model!$AE$677*AVERAGE('Assumptions (Wind)'!$AB$2:$AC$2)/10^9,0)</f>
        <v>1.183078687</v>
      </c>
      <c r="AG866" s="160">
        <f>IF($AE$677&gt;0,'Assumptions (Wind)'!X14*Model!$AE$677*AVERAGE('Assumptions (Wind)'!$AB$2:$AC$2)/10^9,0)</f>
        <v>0.709847212</v>
      </c>
      <c r="AH866" s="160">
        <f>IF($AE$677&gt;0,'Assumptions (Wind)'!Y14*Model!$AE$677*AVERAGE('Assumptions (Wind)'!$AB$2:$AC$2)/10^9,0)</f>
        <v>0.4259083272</v>
      </c>
      <c r="AI866" s="160">
        <f>IF($AE$677&gt;0,'Assumptions (Wind)'!Z14*Model!$AE$677*AVERAGE('Assumptions (Wind)'!$AB$2:$AC$2)/10^9,0)</f>
        <v>0.4259083272</v>
      </c>
      <c r="AJ866" s="160">
        <f>IF($AE$677&gt;0,'Assumptions (Wind)'!AA14*Model!$AE$677*AVERAGE('Assumptions (Wind)'!$AB$2:$AC$2)/10^9,0)</f>
        <v>0.2129541636</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0.7416722505</v>
      </c>
      <c r="AG867" s="160">
        <f>IF($AF$677&gt;0,'Assumptions (Wind)'!W14*Model!$AF$677*AVERAGE('Assumptions (Wind)'!$AC$2:$AD$2)/10^9,0)</f>
        <v>1.186675601</v>
      </c>
      <c r="AH867" s="160">
        <f>IF($AF$677&gt;0,'Assumptions (Wind)'!X14*Model!$AF$677*AVERAGE('Assumptions (Wind)'!$AC$2:$AD$2)/10^9,0)</f>
        <v>0.7120053605</v>
      </c>
      <c r="AI867" s="160">
        <f>IF($AF$677&gt;0,'Assumptions (Wind)'!Y14*Model!$AF$677*AVERAGE('Assumptions (Wind)'!$AC$2:$AD$2)/10^9,0)</f>
        <v>0.4272032163</v>
      </c>
      <c r="AJ867" s="160">
        <f>IF($AF$677&gt;0,'Assumptions (Wind)'!Z14*Model!$AF$677*AVERAGE('Assumptions (Wind)'!$AC$2:$AD$2)/10^9,0)</f>
        <v>0.4272032163</v>
      </c>
      <c r="AK867" s="160">
        <f>IF($AF$677&gt;0,'Assumptions (Wind)'!AA14*Model!$AF$677*AVERAGE('Assumptions (Wind)'!$AC$2:$AD$2)/10^9,0)</f>
        <v>0.2136016082</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0.7489883554</v>
      </c>
      <c r="AH868" s="160">
        <f>IF($AG$677&gt;0,'Assumptions (Wind)'!W14*Model!$AG$677*AVERAGE('Assumptions (Wind)'!$AD$2:$AE$2)/10^9,0)</f>
        <v>1.198381369</v>
      </c>
      <c r="AI868" s="160">
        <f>IF($AG$677&gt;0,'Assumptions (Wind)'!X14*Model!$AG$677*AVERAGE('Assumptions (Wind)'!$AD$2:$AE$2)/10^9,0)</f>
        <v>0.7190288212</v>
      </c>
      <c r="AJ868" s="160">
        <f>IF($AG$677&gt;0,'Assumptions (Wind)'!Y14*Model!$AG$677*AVERAGE('Assumptions (Wind)'!$AD$2:$AE$2)/10^9,0)</f>
        <v>0.4314172927</v>
      </c>
      <c r="AK868" s="160">
        <f>IF($AG$677&gt;0,'Assumptions (Wind)'!Z14*Model!$AG$677*AVERAGE('Assumptions (Wind)'!$AD$2:$AE$2)/10^9,0)</f>
        <v>0.4314172927</v>
      </c>
      <c r="AL868" s="160">
        <f>IF($AG$677&gt;0,'Assumptions (Wind)'!AA14*Model!$AG$677*AVERAGE('Assumptions (Wind)'!$AD$2:$AE$2)/10^9,0)</f>
        <v>0.2157086464</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0.7519414501</v>
      </c>
      <c r="AI869" s="160">
        <f>IF($AH$677&gt;0,'Assumptions (Wind)'!W14*Model!$AH$677*AVERAGE('Assumptions (Wind)'!$AE$2:$AF$2)/10^9,0)</f>
        <v>1.20310632</v>
      </c>
      <c r="AJ869" s="160">
        <f>IF($AH$677&gt;0,'Assumptions (Wind)'!X14*Model!$AH$677*AVERAGE('Assumptions (Wind)'!$AE$2:$AF$2)/10^9,0)</f>
        <v>0.7218637921</v>
      </c>
      <c r="AK869" s="160">
        <f>IF($AH$677&gt;0,'Assumptions (Wind)'!Y14*Model!$AH$677*AVERAGE('Assumptions (Wind)'!$AE$2:$AF$2)/10^9,0)</f>
        <v>0.4331182753</v>
      </c>
      <c r="AL869" s="160">
        <f>IF($AH$677&gt;0,'Assumptions (Wind)'!Z14*Model!$AH$677*AVERAGE('Assumptions (Wind)'!$AE$2:$AF$2)/10^9,0)</f>
        <v>0.4331182753</v>
      </c>
      <c r="AM869" s="160">
        <f>IF($AH$677&gt;0,'Assumptions (Wind)'!AA14*Model!$AH$677*AVERAGE('Assumptions (Wind)'!$AE$2:$AF$2)/10^9,0)</f>
        <v>0.2165591376</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0.7201936932</v>
      </c>
      <c r="AJ870" s="177">
        <f>IF($AI$677&gt;0,'Assumptions (Wind)'!W14*Model!$AI$677*AVERAGE('Assumptions (Wind)'!$AF$2:$AG$2)/10^9,0)</f>
        <v>1.152309909</v>
      </c>
      <c r="AK870" s="177">
        <f>IF($AI$677&gt;0,'Assumptions (Wind)'!X14*Model!$AI$677*AVERAGE('Assumptions (Wind)'!$AF$2:$AG$2)/10^9,0)</f>
        <v>0.6913859455</v>
      </c>
      <c r="AL870" s="177">
        <f>IF($AI$677&gt;0,'Assumptions (Wind)'!Y14*Model!$AI$677*AVERAGE('Assumptions (Wind)'!$AF$2:$AG$2)/10^9,0)</f>
        <v>0.4148315673</v>
      </c>
      <c r="AM870" s="177">
        <f>IF($AI$677&gt;0,'Assumptions (Wind)'!Z14*Model!$AI$677*AVERAGE('Assumptions (Wind)'!$AF$2:$AG$2)/10^9,0)</f>
        <v>0.4148315673</v>
      </c>
      <c r="AN870" s="177">
        <f>IF($AI$677&gt;0,'Assumptions (Wind)'!AA14*Model!$AI$677*AVERAGE('Assumptions (Wind)'!$AF$2:$AG$2)/10^9,0)</f>
        <v>0.2074157836</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0.7253714181</v>
      </c>
      <c r="AK871" s="177">
        <f>IF($AJ$677&gt;0,'Assumptions (Wind)'!W14*Model!$AJ$677*AVERAGE('Assumptions (Wind)'!$AG$2:$AH$2)/10^9,0)</f>
        <v>1.160594269</v>
      </c>
      <c r="AL871" s="177">
        <f>IF($AJ$677&gt;0,'Assumptions (Wind)'!X14*Model!$AJ$677*AVERAGE('Assumptions (Wind)'!$AG$2:$AH$2)/10^9,0)</f>
        <v>0.6963565614</v>
      </c>
      <c r="AM871" s="177">
        <f>IF($AJ$677&gt;0,'Assumptions (Wind)'!Y14*Model!$AJ$677*AVERAGE('Assumptions (Wind)'!$AG$2:$AH$2)/10^9,0)</f>
        <v>0.4178139368</v>
      </c>
      <c r="AN871" s="177">
        <f>IF($AJ$677&gt;0,'Assumptions (Wind)'!Z14*Model!$AJ$677*AVERAGE('Assumptions (Wind)'!$AG$2:$AH$2)/10^9,0)</f>
        <v>0.4178139368</v>
      </c>
      <c r="AO871" s="177">
        <f>IF($AJ$677&gt;0,'Assumptions (Wind)'!AA14*Model!$AJ$677*AVERAGE('Assumptions (Wind)'!$AG$2:$AH$2)/10^9,0)</f>
        <v>0.2089069684</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0.742255323</v>
      </c>
      <c r="AL872" s="160">
        <f>IF($AK$677&gt;0,'Assumptions (Wind)'!W14*Model!$AK$677*AVERAGE('Assumptions (Wind)'!$AH$2:$AI$2)/10^9,0)</f>
        <v>1.187608517</v>
      </c>
      <c r="AM872" s="160">
        <f>IF($AK$677&gt;0,'Assumptions (Wind)'!X14*Model!$AK$677*AVERAGE('Assumptions (Wind)'!$AH$2:$AI$2)/10^9,0)</f>
        <v>0.7125651101</v>
      </c>
      <c r="AN872" s="160">
        <f>IF($AK$677&gt;0,'Assumptions (Wind)'!Y14*Model!$AK$677*AVERAGE('Assumptions (Wind)'!$AH$2:$AI$2)/10^9,0)</f>
        <v>0.427539066</v>
      </c>
      <c r="AO872" s="160">
        <f>IF($AK$677&gt;0,'Assumptions (Wind)'!Z14*Model!$AK$677*AVERAGE('Assumptions (Wind)'!$AH$2:$AI$2)/10^9,0)</f>
        <v>0.427539066</v>
      </c>
      <c r="AP872" s="160">
        <f>IF($AK$677&gt;0,'Assumptions (Wind)'!AA14*Model!$AK$677*AVERAGE('Assumptions (Wind)'!$AH$2:$AI$2)/10^9,0)</f>
        <v>0.213769533</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0.7854472088</v>
      </c>
      <c r="AM873" s="177">
        <f>IF($AL$677&gt;0,'Assumptions (Wind)'!W14*Model!$AL$677*AVERAGE('Assumptions (Wind)'!$AI$2:$AJ$2)/10^9,0)</f>
        <v>1.256715534</v>
      </c>
      <c r="AN873" s="177">
        <f>IF($AL$677&gt;0,'Assumptions (Wind)'!X14*Model!$AL$677*AVERAGE('Assumptions (Wind)'!$AI$2:$AJ$2)/10^9,0)</f>
        <v>0.7540293205</v>
      </c>
      <c r="AO873" s="177">
        <f>IF($AL$677&gt;0,'Assumptions (Wind)'!Y14*Model!$AL$677*AVERAGE('Assumptions (Wind)'!$AI$2:$AJ$2)/10^9,0)</f>
        <v>0.4524175923</v>
      </c>
      <c r="AP873" s="177">
        <f>IF($AL$677&gt;0,'Assumptions (Wind)'!Z14*Model!$AL$677*AVERAGE('Assumptions (Wind)'!$AI$2:$AJ$2)/10^9,0)</f>
        <v>0.4524175923</v>
      </c>
      <c r="AQ873" s="177">
        <f>IF($AL$677&gt;0,'Assumptions (Wind)'!AA14*Model!$AL$677*AVERAGE('Assumptions (Wind)'!$AI$2:$AJ$2)/10^9,0)</f>
        <v>0.2262087961</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0.8570513951</v>
      </c>
      <c r="AN874" s="160">
        <f>IF($AM$677&gt;0,'Assumptions (Wind)'!W14*Model!$AM$677*AVERAGE('Assumptions (Wind)'!$AJ$2:$AK$2)/10^9,0)</f>
        <v>1.371282232</v>
      </c>
      <c r="AO874" s="160">
        <f>IF($AM$677&gt;0,'Assumptions (Wind)'!X14*Model!$AM$677*AVERAGE('Assumptions (Wind)'!$AJ$2:$AK$2)/10^9,0)</f>
        <v>0.8227693393</v>
      </c>
      <c r="AP874" s="160">
        <f>IF($AM$677&gt;0,'Assumptions (Wind)'!Y14*Model!$AM$677*AVERAGE('Assumptions (Wind)'!$AJ$2:$AK$2)/10^9,0)</f>
        <v>0.4936616036</v>
      </c>
      <c r="AQ874" s="160">
        <f>IF($AM$677&gt;0,'Assumptions (Wind)'!Z14*Model!$AM$677*AVERAGE('Assumptions (Wind)'!$AJ$2:$AK$2)/10^9,0)</f>
        <v>0.4936616036</v>
      </c>
      <c r="AR874" s="160">
        <f>IF($AM$677&gt;0,'Assumptions (Wind)'!AA14*Model!$AM$677*AVERAGE('Assumptions (Wind)'!$AJ$2:$AK$2)/10^9,0)</f>
        <v>0.2468308018</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0.8835624215</v>
      </c>
      <c r="AO875" s="160">
        <f>IF($AN$677&gt;0,'Assumptions (Wind)'!W14*Model!$AN$677*AVERAGE('Assumptions (Wind)'!$AK$2:$AL$2)/10^9,0)</f>
        <v>1.413699874</v>
      </c>
      <c r="AP875" s="160">
        <f>IF($AN$677&gt;0,'Assumptions (Wind)'!X14*Model!$AN$677*AVERAGE('Assumptions (Wind)'!$AK$2:$AL$2)/10^9,0)</f>
        <v>0.8482199246</v>
      </c>
      <c r="AQ875" s="160">
        <f>IF($AN$677&gt;0,'Assumptions (Wind)'!Y14*Model!$AN$677*AVERAGE('Assumptions (Wind)'!$AK$2:$AL$2)/10^9,0)</f>
        <v>0.5089319548</v>
      </c>
      <c r="AR875" s="160">
        <f>IF($AN$677&gt;0,'Assumptions (Wind)'!Z14*Model!$AN$677*AVERAGE('Assumptions (Wind)'!$AK$2:$AL$2)/10^9,0)</f>
        <v>0.5089319548</v>
      </c>
      <c r="AS875" s="160">
        <f>IF($AN$677&gt;0,'Assumptions (Wind)'!AA14*Model!$AN$677*AVERAGE('Assumptions (Wind)'!$AK$2:$AL$2)/10^9,0)</f>
        <v>0.2544659774</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0.8164516782</v>
      </c>
      <c r="AP876" s="160">
        <f>IF($AO$677&gt;0,'Assumptions (Wind)'!W14*Model!$AO$677*AVERAGE('Assumptions (Wind)'!$AL$2:$AM$2)/10^9,0)</f>
        <v>1.306322685</v>
      </c>
      <c r="AQ876" s="160">
        <f>IF($AO$677&gt;0,'Assumptions (Wind)'!X14*Model!$AO$677*AVERAGE('Assumptions (Wind)'!$AL$2:$AM$2)/10^9,0)</f>
        <v>0.7837936111</v>
      </c>
      <c r="AR876" s="160">
        <f>IF($AO$677&gt;0,'Assumptions (Wind)'!Y14*Model!$AO$677*AVERAGE('Assumptions (Wind)'!$AL$2:$AM$2)/10^9,0)</f>
        <v>0.4702761667</v>
      </c>
      <c r="AS876" s="160">
        <f>IF($AO$677&gt;0,'Assumptions (Wind)'!Z14*Model!$AO$677*AVERAGE('Assumptions (Wind)'!$AL$2:$AM$2)/10^9,0)</f>
        <v>0.4702761667</v>
      </c>
      <c r="AT876" s="160">
        <f>IF($AO$677&gt;0,'Assumptions (Wind)'!AA14*Model!$AO$677*AVERAGE('Assumptions (Wind)'!$AL$2:$AM$2)/10^9,0)</f>
        <v>0.2351380833</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0.988837425</v>
      </c>
      <c r="AQ877" s="160">
        <f>IF($AP$677&gt;0,'Assumptions (Wind)'!W14*Model!$AP$677*AVERAGE('Assumptions (Wind)'!$AM$2:$AN$2)/10^9,0)</f>
        <v>1.58213988</v>
      </c>
      <c r="AR877" s="160">
        <f>IF($AP$677&gt;0,'Assumptions (Wind)'!X14*Model!$AP$677*AVERAGE('Assumptions (Wind)'!$AM$2:$AN$2)/10^9,0)</f>
        <v>0.949283928</v>
      </c>
      <c r="AS877" s="160">
        <f>IF($AP$677&gt;0,'Assumptions (Wind)'!Y14*Model!$AP$677*AVERAGE('Assumptions (Wind)'!$AM$2:$AN$2)/10^9,0)</f>
        <v>0.5695703568</v>
      </c>
      <c r="AT877" s="160">
        <f>IF($AP$677&gt;0,'Assumptions (Wind)'!Z14*Model!$AP$677*AVERAGE('Assumptions (Wind)'!$AM$2:$AN$2)/10^9,0)</f>
        <v>0.5695703568</v>
      </c>
      <c r="AU877" s="160">
        <f>IF($AP$677&gt;0,'Assumptions (Wind)'!AA14*Model!$AP$677*AVERAGE('Assumptions (Wind)'!$AM$2:$AN$2)/10^9,0)</f>
        <v>0.2847851784</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0.9665483914</v>
      </c>
      <c r="AR878" s="160">
        <f>IF($AQ$677&gt;0,'Assumptions (Wind)'!W14*Model!$AQ$677*AVERAGE('Assumptions (Wind)'!$AN$2:$AO$2)/10^9,0)</f>
        <v>1.546477426</v>
      </c>
      <c r="AS878" s="160">
        <f>IF($AQ$677&gt;0,'Assumptions (Wind)'!X14*Model!$AQ$677*AVERAGE('Assumptions (Wind)'!$AN$2:$AO$2)/10^9,0)</f>
        <v>0.9278864558</v>
      </c>
      <c r="AT878" s="160">
        <f>IF($AQ$677&gt;0,'Assumptions (Wind)'!Y14*Model!$AQ$677*AVERAGE('Assumptions (Wind)'!$AN$2:$AO$2)/10^9,0)</f>
        <v>0.5567318735</v>
      </c>
      <c r="AU878" s="160">
        <f>IF($AQ$677&gt;0,'Assumptions (Wind)'!Z14*Model!$AQ$677*AVERAGE('Assumptions (Wind)'!$AN$2:$AO$2)/10^9,0)</f>
        <v>0.5567318735</v>
      </c>
      <c r="AV878" s="160">
        <f>IF($AQ$677&gt;0,'Assumptions (Wind)'!AA14*Model!$AQ$677*AVERAGE('Assumptions (Wind)'!$AN$2:$AO$2)/10^9,0)</f>
        <v>0.2783659367</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0.7778720363</v>
      </c>
      <c r="AS879" s="160">
        <f>IF($AR$677&gt;0,'Assumptions (Wind)'!W14*Model!$AR$677*AVERAGE('Assumptions (Wind)'!$AO$2:$AP$2)/10^9,0)</f>
        <v>1.244595258</v>
      </c>
      <c r="AT879" s="160">
        <f>IF($AR$677&gt;0,'Assumptions (Wind)'!X14*Model!$AR$677*AVERAGE('Assumptions (Wind)'!$AO$2:$AP$2)/10^9,0)</f>
        <v>0.7467571549</v>
      </c>
      <c r="AU879" s="160">
        <f>IF($AR$677&gt;0,'Assumptions (Wind)'!Y14*Model!$AR$677*AVERAGE('Assumptions (Wind)'!$AO$2:$AP$2)/10^9,0)</f>
        <v>0.4480542929</v>
      </c>
      <c r="AV879" s="160">
        <f>IF($AR$677&gt;0,'Assumptions (Wind)'!Z14*Model!$AR$677*AVERAGE('Assumptions (Wind)'!$AO$2:$AP$2)/10^9,0)</f>
        <v>0.4480542929</v>
      </c>
      <c r="AW879" s="160">
        <f>IF($AR$677&gt;0,'Assumptions (Wind)'!AA14*Model!$AR$677*AVERAGE('Assumptions (Wind)'!$AO$2:$AP$2)/10^9,0)</f>
        <v>0.2240271465</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0.7953674119</v>
      </c>
      <c r="AT880" s="160">
        <f>IF($AS$677&gt;0,'Assumptions (Wind)'!W14*Model!$AS$677*AVERAGE('Assumptions (Wind)'!$AP$2:$AQ$2)/10^9,0)</f>
        <v>1.272587859</v>
      </c>
      <c r="AU880" s="160">
        <f>IF($AS$677&gt;0,'Assumptions (Wind)'!X14*Model!$AS$677*AVERAGE('Assumptions (Wind)'!$AP$2:$AQ$2)/10^9,0)</f>
        <v>0.7635527154</v>
      </c>
      <c r="AV880" s="160">
        <f>IF($AS$677&gt;0,'Assumptions (Wind)'!Y14*Model!$AS$677*AVERAGE('Assumptions (Wind)'!$AP$2:$AQ$2)/10^9,0)</f>
        <v>0.4581316292</v>
      </c>
      <c r="AW880" s="160">
        <f>IF($AS$677&gt;0,'Assumptions (Wind)'!Z14*Model!$AS$677*AVERAGE('Assumptions (Wind)'!$AP$2:$AQ$2)/10^9,0)</f>
        <v>0.4581316292</v>
      </c>
      <c r="AX880" s="160">
        <f>IF($AS$677&gt;0,'Assumptions (Wind)'!AA14*Model!$AS$677*AVERAGE('Assumptions (Wind)'!$AP$2:$AQ$2)/10^9,0)</f>
        <v>0.2290658146</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0.8005148263</v>
      </c>
      <c r="AU881" s="181">
        <f>IF($AT$677&gt;0,'Assumptions (Wind)'!W14*Model!$AT$677*AVERAGE('Assumptions (Wind)'!$AQ$2:$AR$2)/10^9,0)</f>
        <v>1.280823722</v>
      </c>
      <c r="AV881" s="181">
        <f>IF($AT$677&gt;0,'Assumptions (Wind)'!X14*Model!$AT$677*AVERAGE('Assumptions (Wind)'!$AQ$2:$AR$2)/10^9,0)</f>
        <v>0.7684942332</v>
      </c>
      <c r="AW881" s="181">
        <f>IF($AT$677&gt;0,'Assumptions (Wind)'!Y14*Model!$AT$677*AVERAGE('Assumptions (Wind)'!$AQ$2:$AR$2)/10^9,0)</f>
        <v>0.4610965399</v>
      </c>
      <c r="AX881" s="181">
        <f>IF($AT$677&gt;0,'Assumptions (Wind)'!Z14*Model!$AT$677*AVERAGE('Assumptions (Wind)'!$AQ$2:$AR$2)/10^9,0)</f>
        <v>0.4610965399</v>
      </c>
      <c r="AY881" s="181">
        <f>IF($AT$677&gt;0,'Assumptions (Wind)'!AA14*Model!$AT$677*AVERAGE('Assumptions (Wind)'!$AQ$2:$AR$2)/10^9,0)</f>
        <v>0.23054827</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0.881424777</v>
      </c>
      <c r="AV882" s="160">
        <f>IF($AU$677&gt;0,'Assumptions (Wind)'!W14*Model!$AU$677*AVERAGE('Assumptions (Wind)'!$AR$2:$AS$2)/10^9,0)</f>
        <v>1.410279643</v>
      </c>
      <c r="AW882" s="160">
        <f>IF($AU$677&gt;0,'Assumptions (Wind)'!X14*Model!$AU$677*AVERAGE('Assumptions (Wind)'!$AR$2:$AS$2)/10^9,0)</f>
        <v>0.846167786</v>
      </c>
      <c r="AX882" s="160">
        <f>IF($AU$677&gt;0,'Assumptions (Wind)'!Y14*Model!$AU$677*AVERAGE('Assumptions (Wind)'!$AR$2:$AS$2)/10^9,0)</f>
        <v>0.5077006716</v>
      </c>
      <c r="AY882" s="160">
        <f>IF($AU$677&gt;0,'Assumptions (Wind)'!Z14*Model!$AU$677*AVERAGE('Assumptions (Wind)'!$AR$2:$AS$2)/10^9,0)</f>
        <v>0.5077006716</v>
      </c>
      <c r="AZ882" s="160">
        <f>IF($AU$677&gt;0,'Assumptions (Wind)'!AA14*Model!$AU$677*AVERAGE('Assumptions (Wind)'!$AR$2:$AS$2)/10^9,0)</f>
        <v>0.2538503358</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0.8240873228</v>
      </c>
      <c r="AW883" s="160">
        <f>IF($AV$677&gt;0,'Assumptions (Wind)'!W14*Model!$AV$677*AVERAGE('Assumptions (Wind)'!$AS$2:$AT$2)/10^9,0)</f>
        <v>1.318539716</v>
      </c>
      <c r="AX883" s="160">
        <f>IF($AV$677&gt;0,'Assumptions (Wind)'!X14*Model!$AV$677*AVERAGE('Assumptions (Wind)'!$AS$2:$AT$2)/10^9,0)</f>
        <v>0.7911238299</v>
      </c>
      <c r="AY883" s="160">
        <f>IF($AV$677&gt;0,'Assumptions (Wind)'!Y14*Model!$AV$677*AVERAGE('Assumptions (Wind)'!$AS$2:$AT$2)/10^9,0)</f>
        <v>0.4746742979</v>
      </c>
      <c r="AZ883" s="160">
        <f>IF($AV$677&gt;0,'Assumptions (Wind)'!Z14*Model!$AV$677*AVERAGE('Assumptions (Wind)'!$AS$2:$AT$2)/10^9,0)</f>
        <v>0.4746742979</v>
      </c>
      <c r="BA883" s="160">
        <f>IF($AV$677&gt;0,'Assumptions (Wind)'!AA14*Model!$AV$677*AVERAGE('Assumptions (Wind)'!$AS$2:$AT$2)/10^9,0)</f>
        <v>0.237337149</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0.8459900698</v>
      </c>
      <c r="AX884" s="160">
        <f>IF($AW$677&gt;0,'Assumptions (Wind)'!W14*Model!$AW$677*AVERAGE('Assumptions (Wind)'!$AT$2:$AU$2)/10^9,0)</f>
        <v>1.353584112</v>
      </c>
      <c r="AY884" s="160">
        <f>IF($AW$677&gt;0,'Assumptions (Wind)'!X14*Model!$AW$677*AVERAGE('Assumptions (Wind)'!$AT$2:$AU$2)/10^9,0)</f>
        <v>0.812150467</v>
      </c>
      <c r="AZ884" s="160">
        <f>IF($AW$677&gt;0,'Assumptions (Wind)'!Y14*Model!$AW$677*AVERAGE('Assumptions (Wind)'!$AT$2:$AU$2)/10^9,0)</f>
        <v>0.4872902802</v>
      </c>
      <c r="BA884" s="160">
        <f>IF($AW$677&gt;0,'Assumptions (Wind)'!Z14*Model!$AW$677*AVERAGE('Assumptions (Wind)'!$AT$2:$AU$2)/10^9,0)</f>
        <v>0.4872902802</v>
      </c>
      <c r="BB884" s="160">
        <f>IF($AW$677&gt;0,'Assumptions (Wind)'!AA14*Model!$AW$677*AVERAGE('Assumptions (Wind)'!$AT$2:$AU$2)/10^9,0)</f>
        <v>0.2436451401</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0.8097122135</v>
      </c>
      <c r="AY885" s="160">
        <f>IF($AX$677&gt;0,'Assumptions (Wind)'!W14*Model!$AX$677*AVERAGE('Assumptions (Wind)'!$AU$2:$AV$2)/10^9,0)</f>
        <v>1.295539542</v>
      </c>
      <c r="AZ885" s="160">
        <f>IF($AX$677&gt;0,'Assumptions (Wind)'!X14*Model!$AX$677*AVERAGE('Assumptions (Wind)'!$AU$2:$AV$2)/10^9,0)</f>
        <v>0.777323725</v>
      </c>
      <c r="BA885" s="160">
        <f>IF($AX$677&gt;0,'Assumptions (Wind)'!Y14*Model!$AX$677*AVERAGE('Assumptions (Wind)'!$AU$2:$AV$2)/10^9,0)</f>
        <v>0.466394235</v>
      </c>
      <c r="BB885" s="160">
        <f>IF($AX$677&gt;0,'Assumptions (Wind)'!Z14*Model!$AX$677*AVERAGE('Assumptions (Wind)'!$AU$2:$AV$2)/10^9,0)</f>
        <v>0.466394235</v>
      </c>
      <c r="BC885" s="160">
        <f>IF($AX$677&gt;0,'Assumptions (Wind)'!AA14*Model!$AX$677*AVERAGE('Assumptions (Wind)'!$AU$2:$AV$2)/10^9,0)</f>
        <v>0.2331971175</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0.8152663329</v>
      </c>
      <c r="AZ886" s="160">
        <f>IF($AY$677&gt;0,'Assumptions (Wind)'!W14*Model!$AY$677*AVERAGE('Assumptions (Wind)'!$AV$2:$AW$2)/10^9,0)</f>
        <v>1.304426133</v>
      </c>
      <c r="BA886" s="160">
        <f>IF($AY$677&gt;0,'Assumptions (Wind)'!X14*Model!$AY$677*AVERAGE('Assumptions (Wind)'!$AV$2:$AW$2)/10^9,0)</f>
        <v>0.7826556796</v>
      </c>
      <c r="BB886" s="160">
        <f>IF($AY$677&gt;0,'Assumptions (Wind)'!Y14*Model!$AY$677*AVERAGE('Assumptions (Wind)'!$AV$2:$AW$2)/10^9,0)</f>
        <v>0.4695934077</v>
      </c>
      <c r="BC886" s="160">
        <f>IF($AY$677&gt;0,'Assumptions (Wind)'!Z14*Model!$AY$677*AVERAGE('Assumptions (Wind)'!$AV$2:$AW$2)/10^9,0)</f>
        <v>0.4695934077</v>
      </c>
      <c r="BD886" s="160">
        <f>IF($AY$677&gt;0,'Assumptions (Wind)'!AA14*Model!$AY$677*AVERAGE('Assumptions (Wind)'!$AV$2:$AW$2)/10^9,0)</f>
        <v>0.2347967039</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1.64069221</v>
      </c>
      <c r="BA887" s="160">
        <f>IF($AZ$677&gt;0,'Assumptions (Wind)'!W14*Model!$AZ$677*AVERAGE('Assumptions (Wind)'!$AW$2:$AX$2)/10^9,0)</f>
        <v>2.625107537</v>
      </c>
      <c r="BB887" s="160">
        <f>IF($AZ$677&gt;0,'Assumptions (Wind)'!X14*Model!$AZ$677*AVERAGE('Assumptions (Wind)'!$AW$2:$AX$2)/10^9,0)</f>
        <v>1.575064522</v>
      </c>
      <c r="BC887" s="160">
        <f>IF($AZ$677&gt;0,'Assumptions (Wind)'!Y14*Model!$AZ$677*AVERAGE('Assumptions (Wind)'!$AW$2:$AX$2)/10^9,0)</f>
        <v>0.9450387132</v>
      </c>
      <c r="BD887" s="160">
        <f>IF($AZ$677&gt;0,'Assumptions (Wind)'!Z14*Model!$AZ$677*AVERAGE('Assumptions (Wind)'!$AW$2:$AX$2)/10^9,0)</f>
        <v>0.9450387132</v>
      </c>
      <c r="BE887" s="160">
        <f>IF($AZ$677&gt;0,'Assumptions (Wind)'!AA14*Model!$AZ$677*AVERAGE('Assumptions (Wind)'!$AW$2:$AX$2)/10^9,0)</f>
        <v>0.4725193566</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1.650627579</v>
      </c>
      <c r="BB888" s="160">
        <f>IF($BA$677&gt;0,'Assumptions (Wind)'!W14*Model!$BA$677*AVERAGE('Assumptions (Wind)'!$AX$2:$AY$2)/10^9,0)</f>
        <v>2.641004126</v>
      </c>
      <c r="BC888" s="160">
        <f>IF($BA$677&gt;0,'Assumptions (Wind)'!X14*Model!$BA$677*AVERAGE('Assumptions (Wind)'!$AX$2:$AY$2)/10^9,0)</f>
        <v>1.584602476</v>
      </c>
      <c r="BD888" s="160">
        <f>IF($BA$677&gt;0,'Assumptions (Wind)'!Y14*Model!$BA$677*AVERAGE('Assumptions (Wind)'!$AX$2:$AY$2)/10^9,0)</f>
        <v>0.9507614853</v>
      </c>
      <c r="BE888" s="160">
        <f>IF($BA$677&gt;0,'Assumptions (Wind)'!Z14*Model!$BA$677*AVERAGE('Assumptions (Wind)'!$AX$2:$AY$2)/10^9,0)</f>
        <v>0.9507614853</v>
      </c>
      <c r="BF888" s="160">
        <f>IF($BA$677&gt;0,'Assumptions (Wind)'!AA14*Model!$BA$677*AVERAGE('Assumptions (Wind)'!$AX$2:$AY$2)/10^9,0)</f>
        <v>0.4753807427</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-0.02905579593</v>
      </c>
      <c r="D889" s="160">
        <f>IF(Model!D675+Model!D676-Model!D674-D837+D785&gt;0,(1-'Assumptions (Wind)'!C28)*(Model!D675+Model!D676-Model!D674-D837+D785)+D837-D732+D733,Model!D675+Model!D676-Model!D674+D785-D732+D733)</f>
        <v>-0.03690103246</v>
      </c>
      <c r="E889" s="160">
        <f>IF(Model!E675+Model!E676-Model!E674-E837+E785&gt;0,(1-'Assumptions (Wind)'!D28)*(Model!E675+Model!E676-Model!E674-E837+E785)+E837-E732+E733,Model!E675+Model!E676-Model!E674+E785-E732+E733)</f>
        <v>-0.03350505751</v>
      </c>
      <c r="F889" s="160">
        <f>IF(Model!F675+Model!F676-Model!F674-F837+F785&gt;0,(1-'Assumptions (Wind)'!E28)*(Model!F675+Model!F676-Model!F674-F837+F785)+F837-F732+F733,Model!F675+Model!F676-Model!F674+F785-F732+F733)</f>
        <v>-0.005480056733</v>
      </c>
      <c r="G889" s="160">
        <f>IF(Model!G675+Model!G676-Model!G674-G837+G785&gt;0,(1-'Assumptions (Wind)'!F28)*(Model!G675+Model!G676-Model!G674-G837+G785)+G837-G732+G733,Model!G675+Model!G676-Model!G674+G785-G732+G733)</f>
        <v>0.00372502692</v>
      </c>
      <c r="H889" s="160">
        <f>IF(Model!H675+Model!H676-Model!H674-H837+H785&gt;0,(1-'Assumptions (Wind)'!G28)*(Model!H675+Model!H676-Model!H674-H837+H785)+H837-H732+H733,Model!H675+Model!H676-Model!H674+H785-H732+H733)</f>
        <v>-0.02816092455</v>
      </c>
      <c r="I889" s="160">
        <f>IF(Model!I675+Model!I676-Model!I674-I837+I785&gt;0,(1-'Assumptions (Wind)'!H28)*(Model!I675+Model!I676-Model!I674-I837+I785)+I837-I732+I733,Model!I675+Model!I676-Model!I674+I785-I732+I733)</f>
        <v>-0.1236936464</v>
      </c>
      <c r="J889" s="160">
        <f>IF(Model!J675+Model!J676-Model!J674-J837+J785&gt;0,(1-'Assumptions (Wind)'!I28)*(Model!J675+Model!J676-Model!J674-J837+J785)+J837-J732+J733,Model!J675+Model!J676-Model!J674+J785-J732+J733)</f>
        <v>-0.2270898195</v>
      </c>
      <c r="K889" s="160">
        <f>IF(Model!K675+Model!K676-Model!K674-K837+K785&gt;0,(1-'Assumptions (Wind)'!J28)*(Model!K675+Model!K676-Model!K674-K837+K785)+K837-K732+K733,Model!K675+Model!K676-Model!K674+K785-K732+K733)</f>
        <v>-0.1909834889</v>
      </c>
      <c r="L889" s="160">
        <f>IF(Model!L675+Model!L676-Model!L674-L837+L785&gt;0,(1-'Assumptions (Wind)'!K28)*(Model!L675+Model!L676-Model!L674-L837+L785)+L837-L732+L733,Model!L675+Model!L676-Model!L674+L785-L732+L733)</f>
        <v>-0.3698000552</v>
      </c>
      <c r="M889" s="160">
        <f>IF(Model!M675+Model!M676-Model!M674-M837+M785&gt;0,(1-'Assumptions (Wind)'!L28)*(Model!M675+Model!M676-Model!M674-M837+M785)+M837-M732+M733,Model!M675+Model!M676-Model!M674+M785-M732+M733)</f>
        <v>-0.5102732066</v>
      </c>
      <c r="N889" s="160">
        <f>IF(Model!N675+Model!N676-Model!N674-N837+N785&gt;0,(1-'Assumptions (Wind)'!M28)*(Model!N675+Model!N676-Model!N674-N837+N785)+N837-N732+N733,Model!N675+Model!N676-Model!N674+N785-N732+N733)</f>
        <v>-0.3280904692</v>
      </c>
      <c r="O889" s="160">
        <f>IF(Model!O675+Model!O676-Model!O674-O837+O785&gt;0,(1-'Assumptions (Wind)'!N28)*(Model!O675+Model!O676-Model!O674-O837+O785)+O837-O732+O733,Model!O675+Model!O676-Model!O674+O785-O732+O733)</f>
        <v>-0.1684764524</v>
      </c>
      <c r="P889" s="160">
        <f>IF(Model!P675+Model!P676-Model!P674-P837+P785&gt;0,(1-'Assumptions (Wind)'!O28)*(Model!P675+Model!P676-Model!P674-P837+P785)+P837-P732+P733,Model!P675+Model!P676-Model!P674+P785-P732+P733)</f>
        <v>-0.04771954516</v>
      </c>
      <c r="Q889" s="160">
        <f>IF(Model!Q675+Model!Q676-Model!Q674-Q837+Q785&gt;0,(1-'Assumptions (Wind)'!P28)*(Model!Q675+Model!Q676-Model!Q674-Q837+Q785)+Q837-Q732+Q733,Model!Q675+Model!Q676-Model!Q674+Q785-Q732+Q733)</f>
        <v>-0.0678462613</v>
      </c>
      <c r="R889" s="160">
        <f>IF(Model!R675+Model!R676-Model!R674-R837+R785&gt;0,(1-'Assumptions (Wind)'!Q28)*(Model!R675+Model!R676-Model!R674-R837+R785)+R837-R732+R733,Model!R675+Model!R676-Model!R674+R785-R732+R733)</f>
        <v>-0.1648499289</v>
      </c>
      <c r="S889" s="160">
        <f>IF(Model!S675+Model!S676-Model!S674-S837+S785&gt;0,(1-'Assumptions (Wind)'!R28)*(Model!S675+Model!S676-Model!S674-S837+S785)+S837-S732+S733,Model!S675+Model!S676-Model!S674+S785-S732+S733)</f>
        <v>-0.1283846411</v>
      </c>
      <c r="T889" s="160">
        <f>IF(Model!T675+Model!T676-Model!T674-T837+T785&gt;0,(1-'Assumptions (Wind)'!S28)*(Model!T675+Model!T676-Model!T674-T837+T785)+T837-T732+T733,Model!T675+Model!T676-Model!T674+T785-T732+T733)</f>
        <v>-0.07683986391</v>
      </c>
      <c r="U889" s="160">
        <f>IF(Model!U675+Model!U676-Model!U674-U837+U785&gt;0,(1-'Assumptions (Wind)'!T28)*(Model!U675+Model!U676-Model!U674-U837+U785)+U837-U732+U733,Model!U675+Model!U676-Model!U674+U785-U732+U733)</f>
        <v>-0.006182046296</v>
      </c>
      <c r="V889" s="160">
        <f>IF(Model!V675+Model!V676-Model!V674-V837+V785&gt;0,(1-'Assumptions (Wind)'!U28)*(Model!V675+Model!V676-Model!V674-V837+V785)+V837-V732+V733,Model!V675+Model!V676-Model!V674+V785-V732+V733)</f>
        <v>-0.7024574629</v>
      </c>
      <c r="W889" s="160">
        <f>IF(Model!W675+Model!W676-Model!W674-W837+W785&gt;0,(1-'Assumptions (Wind)'!V28)*(Model!W675+Model!W676-Model!W674-W837+W785)+W837-W732+W733,Model!W675+Model!W676-Model!W674+W785-W732+W733)</f>
        <v>-1.427221963</v>
      </c>
      <c r="X889" s="160">
        <f>IF(Model!X675+Model!X676-Model!X674-X837+X785&gt;0,(1-'Assumptions (Wind)'!W28)*(Model!X675+Model!X676-Model!X674-X837+X785)+X837-X732+X733,Model!X675+Model!X676-Model!X674+X785-X732+X733)</f>
        <v>-1.149202975</v>
      </c>
      <c r="Y889" s="160">
        <f>IF(Model!Y675+Model!Y676-Model!Y674-Y837+Y785&gt;0,(1-'Assumptions (Wind)'!X28)*(Model!Y675+Model!Y676-Model!Y674-Y837+Y785)+Y837-Y732+Y733,Model!Y675+Model!Y676-Model!Y674+Y785-Y732+Y733)</f>
        <v>-0.9473670436</v>
      </c>
      <c r="Z889" s="160">
        <f>IF(Model!Z675+Model!Z676-Model!Z674-Z837+Z785&gt;0,(1-'Assumptions (Wind)'!Y28)*(Model!Z675+Model!Z676-Model!Z674-Z837+Z785)+Z837-Z732+Z733,Model!Z675+Model!Z676-Model!Z674+Z785-Z732+Z733)</f>
        <v>-0.8169200726</v>
      </c>
      <c r="AA889" s="160">
        <f>IF(Model!AA675+Model!AA676-Model!AA674-AA837+AA785&gt;0,(1-'Assumptions (Wind)'!Z28)*(Model!AA675+Model!AA676-Model!AA674-AA837+AA785)+AA837-AA732+AA733,Model!AA675+Model!AA676-Model!AA674+AA785-AA732+AA733)</f>
        <v>-0.6647562698</v>
      </c>
      <c r="AB889" s="160">
        <f>IF(Model!AB675+Model!AB676-Model!AB674-AB837+AB785&gt;0,(1-'Assumptions (Wind)'!AA28)*(Model!AB675+Model!AB676-Model!AB674-AB837+AB785)+AB837-AB732+AB733,Model!AB675+Model!AB676-Model!AB674+AB785-AB732+AB733)</f>
        <v>-0.4627360351</v>
      </c>
      <c r="AC889" s="160">
        <f>IF(Model!AC675+Model!AC676-Model!AC674-AC837+AC785&gt;0,(1-'Assumptions (Wind)'!AB28)*(Model!AC675+Model!AC676-Model!AC674-AC837+AC785)+AC837-AC732+AC733,Model!AC675+Model!AC676-Model!AC674+AC785-AC732+AC733)</f>
        <v>-0.2274182497</v>
      </c>
      <c r="AD889" s="160">
        <f>IF(Model!AD675+Model!AD676-Model!AD674-AD837+AD785&gt;0,(1-'Assumptions (Wind)'!AC28)*(Model!AD675+Model!AD676-Model!AD674-AD837+AD785)+AD837-AD732+AD733,Model!AD675+Model!AD676-Model!AD674+AD785-AD732+AD733)</f>
        <v>-0.008189936656</v>
      </c>
      <c r="AE889" s="160">
        <f>IF(Model!AE675+Model!AE676-Model!AE674-AE837+AE785&gt;0,(1-'Assumptions (Wind)'!AD28)*(Model!AE675+Model!AE676-Model!AE674-AE837+AE785)+AE837-AE732+AE733,Model!AE675+Model!AE676-Model!AE674+AE785-AE732+AE733)</f>
        <v>0.2167051062</v>
      </c>
      <c r="AF889" s="160">
        <f>IF(Model!AF675+Model!AF676-Model!AF674-AF837+AF785&gt;0,(1-'Assumptions (Wind)'!AE28)*(Model!AF675+Model!AF676-Model!AF674-AF837+AF785)+AF837-AF732+AF733,Model!AF675+Model!AF676-Model!AF674+AF785-AF732+AF733)</f>
        <v>0.431225422</v>
      </c>
      <c r="AG889" s="160">
        <f>IF(Model!AG675+Model!AG676-Model!AG674-AG837+AG785&gt;0,(1-'Assumptions (Wind)'!AF28)*(Model!AG675+Model!AG676-Model!AG674-AG837+AG785)+AG837-AG732+AG733,Model!AG675+Model!AG676-Model!AG674+AG785-AG732+AG733)</f>
        <v>0.6074686027</v>
      </c>
      <c r="AH889" s="160">
        <f>IF(Model!AH675+Model!AH676-Model!AH674-AH837+AH785&gt;0,(1-'Assumptions (Wind)'!AG28)*(Model!AH675+Model!AH676-Model!AH674-AH837+AH785)+AH837-AH732+AH733,Model!AH675+Model!AH676-Model!AH674+AH785-AH732+AH733)</f>
        <v>1.127043292</v>
      </c>
      <c r="AI889" s="160">
        <f>IF(Model!AI675+Model!AI676-Model!AI674-AI837+AI785&gt;0,(1-'Assumptions (Wind)'!AH28)*(Model!AI675+Model!AI676-Model!AI674-AI837+AI785)+AI837-AI732+AI733,Model!AI675+Model!AI676-Model!AI674+AI785-AI732+AI733)</f>
        <v>1.632443923</v>
      </c>
      <c r="AJ889" s="160">
        <f>IF(Model!AJ675+Model!AJ676-Model!AJ674-AJ837+AJ785&gt;0,(1-'Assumptions (Wind)'!AI28)*(Model!AJ675+Model!AJ676-Model!AJ674-AJ837+AJ785)+AJ837-AJ732+AJ733,Model!AJ675+Model!AJ676-Model!AJ674+AJ785-AJ732+AJ733)</f>
        <v>2.07458912</v>
      </c>
      <c r="AK889" s="160">
        <f>IF(Model!AK675+Model!AK676-Model!AK674-AK837+AK785&gt;0,(1-'Assumptions (Wind)'!AJ28)*(Model!AK675+Model!AK676-Model!AK674-AK837+AK785)+AK837-AK732+AK733,Model!AK675+Model!AK676-Model!AK674+AK785-AK732+AK733)</f>
        <v>2.477538908</v>
      </c>
      <c r="AL889" s="160">
        <f>IF(Model!AL675+Model!AL676-Model!AL674-AL837+AL785&gt;0,(1-'Assumptions (Wind)'!AK28)*(Model!AL675+Model!AL676-Model!AL674-AL837+AL785)+AL837-AL732+AL733,Model!AL675+Model!AL676-Model!AL674+AL785-AL732+AL733)</f>
        <v>2.954695906</v>
      </c>
      <c r="AM889" s="160">
        <f>IF(Model!AM675+Model!AM676-Model!AM674-AM837+AM785&gt;0,(1-'Assumptions (Wind)'!AL28)*(Model!AM675+Model!AM676-Model!AM674-AM837+AM785)+AM837-AM732+AM733,Model!AM675+Model!AM676-Model!AM674+AM785-AM732+AM733)</f>
        <v>3.57376315</v>
      </c>
      <c r="AN889" s="160">
        <f>IF(Model!AN675+Model!AN676-Model!AN674-AN837+AN785&gt;0,(1-'Assumptions (Wind)'!AM28)*(Model!AN675+Model!AN676-Model!AN674-AN837+AN785)+AN837-AN732+AN733,Model!AN675+Model!AN676-Model!AN674+AN785-AN732+AN733)</f>
        <v>4.054686313</v>
      </c>
      <c r="AO889" s="160">
        <f>IF(Model!AO675+Model!AO676-Model!AO674-AO837+AO785&gt;0,(1-'Assumptions (Wind)'!AN28)*(Model!AO675+Model!AO676-Model!AO674-AO837+AO785)+AO837-AO732+AO733,Model!AO675+Model!AO676-Model!AO674+AO785-AO732+AO733)</f>
        <v>4.54186449</v>
      </c>
      <c r="AP889" s="160">
        <f>IF(Model!AP675+Model!AP676-Model!AP674-AP837+AP785&gt;0,(1-'Assumptions (Wind)'!AO28)*(Model!AP675+Model!AP676-Model!AP674-AP837+AP785)+AP837-AP732+AP733,Model!AP675+Model!AP676-Model!AP674+AP785-AP732+AP733)</f>
        <v>5.4152661</v>
      </c>
      <c r="AQ889" s="160">
        <f>IF(Model!AQ675+Model!AQ676-Model!AQ674-AQ837+AQ785&gt;0,(1-'Assumptions (Wind)'!AP28)*(Model!AQ675+Model!AQ676-Model!AQ674-AQ837+AQ785)+AQ837-AQ732+AQ733,Model!AQ675+Model!AQ676-Model!AQ674+AQ785-AQ732+AQ733)</f>
        <v>6.237121456</v>
      </c>
      <c r="AR889" s="160">
        <f>IF(Model!AR675+Model!AR676-Model!AR674-AR837+AR785&gt;0,(1-'Assumptions (Wind)'!AQ28)*(Model!AR675+Model!AR676-Model!AR674-AR837+AR785)+AR837-AR732+AR733,Model!AR675+Model!AR676-Model!AR674+AR785-AR732+AR733)</f>
        <v>6.884132313</v>
      </c>
      <c r="AS889" s="160">
        <f>IF(Model!AS675+Model!AS676-Model!AS674-AS837+AS785&gt;0,(1-'Assumptions (Wind)'!AR28)*(Model!AS675+Model!AS676-Model!AS674-AS837+AS785)+AS837-AS732+AS733,Model!AS675+Model!AS676-Model!AS674+AS785-AS732+AS733)</f>
        <v>7.491222217</v>
      </c>
      <c r="AT889" s="160">
        <f>IF(Model!AT675+Model!AT676-Model!AT674-AT837+AT785&gt;0,(1-'Assumptions (Wind)'!AS28)*(Model!AT675+Model!AT676-Model!AT674-AT837+AT785)+AT837-AT732+AT733,Model!AT675+Model!AT676-Model!AT674+AT785-AT732+AT733)</f>
        <v>8.166764643</v>
      </c>
      <c r="AU889" s="160">
        <f>IF(Model!AU675+Model!AU676-Model!AU674-AU837+AU785&gt;0,(1-'Assumptions (Wind)'!AT28)*(Model!AU675+Model!AU676-Model!AU674-AU837+AU785)+AU837-AU732+AU733,Model!AU675+Model!AU676-Model!AU674+AU785-AU732+AU733)</f>
        <v>8.939268572</v>
      </c>
      <c r="AV889" s="160">
        <f>IF(Model!AV675+Model!AV676-Model!AV674-AV837+AV785&gt;0,(1-'Assumptions (Wind)'!AU28)*(Model!AV675+Model!AV676-Model!AV674-AV837+AV785)+AV837-AV732+AV733,Model!AV675+Model!AV676-Model!AV674+AV785-AV732+AV733)</f>
        <v>9.749185762</v>
      </c>
      <c r="AW889" s="160">
        <f>IF(Model!AW675+Model!AW676-Model!AW674-AW837+AW785&gt;0,(1-'Assumptions (Wind)'!AV28)*(Model!AW675+Model!AW676-Model!AW674-AW837+AW785)+AW837-AW732+AW733,Model!AW675+Model!AW676-Model!AW674+AW785-AW732+AW733)</f>
        <v>10.66837259</v>
      </c>
      <c r="AX889" s="160">
        <f>IF(Model!AX675+Model!AX676-Model!AX674-AX837+AX785&gt;0,(1-'Assumptions (Wind)'!AW28)*(Model!AX675+Model!AX676-Model!AX674-AX837+AX785)+AX837-AX732+AX733,Model!AX675+Model!AX676-Model!AX674+AX785-AX732+AX733)</f>
        <v>10.77165457</v>
      </c>
      <c r="AY889" s="160">
        <f>IF(Model!AY675+Model!AY676-Model!AY674-AY837+AY785&gt;0,(1-'Assumptions (Wind)'!AX28)*(Model!AY675+Model!AY676-Model!AY674-AY837+AY785)+AY837-AY732+AY733,Model!AY675+Model!AY676-Model!AY674+AY785-AY732+AY733)</f>
        <v>11.13708295</v>
      </c>
      <c r="AZ889" s="160">
        <f>IF(Model!AZ675+Model!AZ676-Model!AZ674-AZ837+AZ785&gt;0,(1-'Assumptions (Wind)'!AY28)*(Model!AZ675+Model!AZ676-Model!AZ674-AZ837+AZ785)+AZ837-AZ732+AZ733,Model!AZ675+Model!AZ676-Model!AZ674+AZ785-AZ732+AZ733)</f>
        <v>13.86592358</v>
      </c>
      <c r="BA889" s="160">
        <f>IF(Model!BA675+Model!BA676-Model!BA674-BA837+BA785&gt;0,(1-'Assumptions (Wind)'!AZ28)*(Model!BA675+Model!BA676-Model!BA674-BA837+BA785)+BA837-BA732+BA733,Model!BA675+Model!BA676-Model!BA674+BA785-BA732+BA733)</f>
        <v>16.52386827</v>
      </c>
    </row>
    <row r="890" ht="15.75" customHeight="1">
      <c r="A890" s="241" t="s">
        <v>64</v>
      </c>
      <c r="B890" s="159" t="s">
        <v>351</v>
      </c>
      <c r="C890" s="160">
        <f>IF(Model!C675+Model!C676-Model!C674-C837+C785&gt;0,'Assumptions (Wind)'!B28*(Model!C675+Model!C676-Model!C674-C837+C785)-'Assumptions (Wind)'!B29*Model!C673/10^3,-'Assumptions (Wind)'!B29*Model!C673/10^3)</f>
        <v>0.00001648100229</v>
      </c>
      <c r="D890" s="160">
        <f>IF(Model!D675+Model!D676-Model!D674-D837+D785&gt;0,'Assumptions (Wind)'!C28*(Model!D675+Model!D676-Model!D674-D837+D785)-'Assumptions (Wind)'!C29*Model!D673/10^3,-'Assumptions (Wind)'!C29*Model!D673/10^3)</f>
        <v>-0.0001170013037</v>
      </c>
      <c r="E890" s="160">
        <f>IF(Model!E675+Model!E676-Model!E674-E837+E785&gt;0,'Assumptions (Wind)'!D28*(Model!E675+Model!E676-Model!E674-E837+E785)-'Assumptions (Wind)'!D29*Model!E673/10^3,-'Assumptions (Wind)'!D29*Model!E673/10^3)</f>
        <v>-0.0006992961142</v>
      </c>
      <c r="F890" s="160">
        <f>IF(Model!F675+Model!F676-Model!F674-F837+F785&gt;0,'Assumptions (Wind)'!E28*(Model!F675+Model!F676-Model!F674-F837+F785)-'Assumptions (Wind)'!E29*Model!F673/10^3,-'Assumptions (Wind)'!E29*Model!F673/10^3)</f>
        <v>-0.002945009191</v>
      </c>
      <c r="G890" s="160">
        <f>IF(Model!G675+Model!G676-Model!G674-G837+G785&gt;0,'Assumptions (Wind)'!F28*(Model!G675+Model!G676-Model!G674-G837+G785)-'Assumptions (Wind)'!F29*Model!G673/10^3,-'Assumptions (Wind)'!F29*Model!G673/10^3)</f>
        <v>-0.004894716822</v>
      </c>
      <c r="H890" s="160">
        <f>IF(Model!H675+Model!H676-Model!H674-H837+H785&gt;0,'Assumptions (Wind)'!G28*(Model!H675+Model!H676-Model!H674-H837+H785)-'Assumptions (Wind)'!G29*Model!H673/10^3,-'Assumptions (Wind)'!G29*Model!H673/10^3)</f>
        <v>-0.00480643114</v>
      </c>
      <c r="I890" s="160">
        <f>IF(Model!I675+Model!I676-Model!I674-I837+I785&gt;0,'Assumptions (Wind)'!H28*(Model!I675+Model!I676-Model!I674-I837+I785)-'Assumptions (Wind)'!H29*Model!I673/10^3,-'Assumptions (Wind)'!H29*Model!I673/10^3)</f>
        <v>-0.006203091457</v>
      </c>
      <c r="J890" s="160">
        <f>IF(Model!J675+Model!J676-Model!J674-J837+J785&gt;0,'Assumptions (Wind)'!I28*(Model!J675+Model!J676-Model!J674-J837+J785)-'Assumptions (Wind)'!I29*Model!J673/10^3,-'Assumptions (Wind)'!I29*Model!J673/10^3)</f>
        <v>-0.00777943127</v>
      </c>
      <c r="K890" s="160">
        <f>IF(Model!K675+Model!K676-Model!K674-K837+K785&gt;0,'Assumptions (Wind)'!J28*(Model!K675+Model!K676-Model!K674-K837+K785)-'Assumptions (Wind)'!J29*Model!K673/10^3,-'Assumptions (Wind)'!J29*Model!K673/10^3)</f>
        <v>-0.01371964089</v>
      </c>
      <c r="L890" s="160">
        <f>IF(Model!L675+Model!L676-Model!L674-L837+L785&gt;0,'Assumptions (Wind)'!K28*(Model!L675+Model!L676-Model!L674-L837+L785)-'Assumptions (Wind)'!K29*Model!L673/10^3,-'Assumptions (Wind)'!K29*Model!L673/10^3)</f>
        <v>-0.0228357075</v>
      </c>
      <c r="M890" s="160">
        <f>IF(Model!M675+Model!M676-Model!M674-M837+M785&gt;0,'Assumptions (Wind)'!L28*(Model!M675+Model!M676-Model!M674-M837+M785)-'Assumptions (Wind)'!L29*Model!M673/10^3,-'Assumptions (Wind)'!L29*Model!M673/10^3)</f>
        <v>-0.03547204498</v>
      </c>
      <c r="N890" s="160">
        <f>IF(Model!N675+Model!N676-Model!N674-N837+N785&gt;0,'Assumptions (Wind)'!M28*(Model!N675+Model!N676-Model!N674-N837+N785)-'Assumptions (Wind)'!M29*Model!N673/10^3,-'Assumptions (Wind)'!M29*Model!N673/10^3)</f>
        <v>-0.04331679859</v>
      </c>
      <c r="O890" s="160">
        <f>IF(Model!O675+Model!O676-Model!O674-O837+O785&gt;0,'Assumptions (Wind)'!N28*(Model!O675+Model!O676-Model!O674-O837+O785)-'Assumptions (Wind)'!N29*Model!O673/10^3,-'Assumptions (Wind)'!N29*Model!O673/10^3)</f>
        <v>-0.06204179162</v>
      </c>
      <c r="P890" s="160">
        <f>IF(Model!P675+Model!P676-Model!P674-P837+P785&gt;0,'Assumptions (Wind)'!O28*(Model!P675+Model!P676-Model!P674-P837+P785)-'Assumptions (Wind)'!O29*Model!P673/10^3,-'Assumptions (Wind)'!O29*Model!P673/10^3)</f>
        <v>-0.08225286054</v>
      </c>
      <c r="Q890" s="160">
        <f>IF(Model!Q675+Model!Q676-Model!Q674-Q837+Q785&gt;0,'Assumptions (Wind)'!P28*(Model!Q675+Model!Q676-Model!Q674-Q837+Q785)-'Assumptions (Wind)'!P29*Model!Q673/10^3,-'Assumptions (Wind)'!P29*Model!Q673/10^3)</f>
        <v>-0.08730259996</v>
      </c>
      <c r="R890" s="160">
        <f>IF(Model!R675+Model!R676-Model!R674-R837+R785&gt;0,'Assumptions (Wind)'!Q28*(Model!R675+Model!R676-Model!R674-R837+R785)-'Assumptions (Wind)'!Q29*Model!R673/10^3,-'Assumptions (Wind)'!Q29*Model!R673/10^3)</f>
        <v>-0.08857087388</v>
      </c>
      <c r="S890" s="160">
        <f>IF(Model!S675+Model!S676-Model!S674-S837+S785&gt;0,'Assumptions (Wind)'!R28*(Model!S675+Model!S676-Model!S674-S837+S785)-'Assumptions (Wind)'!R29*Model!S673/10^3,-'Assumptions (Wind)'!R29*Model!S673/10^3)</f>
        <v>-0.09442488248</v>
      </c>
      <c r="T890" s="160">
        <f>IF(Model!T675+Model!T676-Model!T674-T837+T785&gt;0,'Assumptions (Wind)'!S28*(Model!T675+Model!T676-Model!T674-T837+T785)-'Assumptions (Wind)'!S29*Model!T673/10^3,-'Assumptions (Wind)'!S29*Model!T673/10^3)</f>
        <v>-0.08724601979</v>
      </c>
      <c r="U890" s="160">
        <f>IF(Model!U675+Model!U676-Model!U674-U837+U785&gt;0,'Assumptions (Wind)'!T28*(Model!U675+Model!U676-Model!U674-U837+U785)-'Assumptions (Wind)'!T29*Model!U673/10^3,-'Assumptions (Wind)'!T29*Model!U673/10^3)</f>
        <v>-0.07759030809</v>
      </c>
      <c r="V890" s="160">
        <f>IF(Model!V675+Model!V676-Model!V674-V837+V785&gt;0,'Assumptions (Wind)'!U28*(Model!V675+Model!V676-Model!V674-V837+V785)-'Assumptions (Wind)'!U29*Model!V673/10^3,-'Assumptions (Wind)'!U29*Model!V673/10^3)</f>
        <v>-0.06679557278</v>
      </c>
      <c r="W890" s="160">
        <f>IF(Model!W675+Model!W676-Model!W674-W837+W785&gt;0,'Assumptions (Wind)'!V28*(Model!W675+Model!W676-Model!W674-W837+W785)-'Assumptions (Wind)'!V29*Model!W673/10^3,-'Assumptions (Wind)'!V29*Model!W673/10^3)</f>
        <v>-0.05114308401</v>
      </c>
      <c r="X890" s="160">
        <f>IF(Model!X675+Model!X676-Model!X674-X837+X785&gt;0,'Assumptions (Wind)'!W28*(Model!X675+Model!X676-Model!X674-X837+X785)-'Assumptions (Wind)'!W29*Model!X673/10^3,-'Assumptions (Wind)'!W29*Model!X673/10^3)</f>
        <v>-0.22558334</v>
      </c>
      <c r="Y890" s="160">
        <f>IF(Model!Y675+Model!Y676-Model!Y674-Y837+Y785&gt;0,'Assumptions (Wind)'!X28*(Model!Y675+Model!Y676-Model!Y674-Y837+Y785)-'Assumptions (Wind)'!X29*Model!Y673/10^3,-'Assumptions (Wind)'!X29*Model!Y673/10^3)</f>
        <v>-0.3369928699</v>
      </c>
      <c r="Z890" s="160">
        <f>IF(Model!Z675+Model!Z676-Model!Z674-Z837+Z785&gt;0,'Assumptions (Wind)'!Y28*(Model!Z675+Model!Z676-Model!Z674-Z837+Z785)-'Assumptions (Wind)'!Y29*Model!Z673/10^3,-'Assumptions (Wind)'!Y29*Model!Z673/10^3)</f>
        <v>-0.4527459335</v>
      </c>
      <c r="AA890" s="160">
        <f>IF(Model!AA675+Model!AA676-Model!AA674-AA837+AA785&gt;0,'Assumptions (Wind)'!Z28*(Model!AA675+Model!AA676-Model!AA674-AA837+AA785)-'Assumptions (Wind)'!Z29*Model!AA673/10^3,-'Assumptions (Wind)'!Z29*Model!AA673/10^3)</f>
        <v>-0.5729712597</v>
      </c>
      <c r="AB890" s="160">
        <f>IF(Model!AB675+Model!AB676-Model!AB674-AB837+AB785&gt;0,'Assumptions (Wind)'!AA28*(Model!AB675+Model!AB676-Model!AB674-AB837+AB785)-'Assumptions (Wind)'!AA29*Model!AB673/10^3,-'Assumptions (Wind)'!AA29*Model!AB673/10^3)</f>
        <v>-0.6978009801</v>
      </c>
      <c r="AC890" s="160">
        <f>IF(Model!AC675+Model!AC676-Model!AC674-AC837+AC785&gt;0,'Assumptions (Wind)'!AB28*(Model!AC675+Model!AC676-Model!AC674-AC837+AC785)-'Assumptions (Wind)'!AB29*Model!AC673/10^3,-'Assumptions (Wind)'!AB29*Model!AC673/10^3)</f>
        <v>-0.8273707138</v>
      </c>
      <c r="AD890" s="160">
        <f>IF(Model!AD675+Model!AD676-Model!AD674-AD837+AD785&gt;0,'Assumptions (Wind)'!AC28*(Model!AD675+Model!AD676-Model!AD674-AD837+AD785)-'Assumptions (Wind)'!AC29*Model!AD673/10^3,-'Assumptions (Wind)'!AC29*Model!AD673/10^3)</f>
        <v>-0.9618196535</v>
      </c>
      <c r="AE890" s="160">
        <f>IF(Model!AE675+Model!AE676-Model!AE674-AE837+AE785&gt;0,'Assumptions (Wind)'!AD28*(Model!AE675+Model!AE676-Model!AE674-AE837+AE785)-'Assumptions (Wind)'!AD29*Model!AE673/10^3,-'Assumptions (Wind)'!AD29*Model!AE673/10^3)</f>
        <v>-1.101290654</v>
      </c>
      <c r="AF890" s="160">
        <f>IF(Model!AF675+Model!AF676-Model!AF674-AF837+AF785&gt;0,'Assumptions (Wind)'!AE28*(Model!AF675+Model!AF676-Model!AF674-AF837+AF785)-'Assumptions (Wind)'!AE29*Model!AF673/10^3,-'Assumptions (Wind)'!AE29*Model!AF673/10^3)</f>
        <v>-1.203589414</v>
      </c>
      <c r="AG890" s="160">
        <f>IF(Model!AG675+Model!AG676-Model!AG674-AG837+AG785&gt;0,'Assumptions (Wind)'!AF28*(Model!AG675+Model!AG676-Model!AG674-AG837+AG785)-'Assumptions (Wind)'!AF29*Model!AG673/10^3,-'Assumptions (Wind)'!AF29*Model!AG673/10^3)</f>
        <v>-1.233829747</v>
      </c>
      <c r="AH890" s="160">
        <f>IF(Model!AH675+Model!AH676-Model!AH674-AH837+AH785&gt;0,'Assumptions (Wind)'!AG28*(Model!AH675+Model!AH676-Model!AH674-AH837+AH785)-'Assumptions (Wind)'!AG29*Model!AH673/10^3,-'Assumptions (Wind)'!AG29*Model!AH673/10^3)</f>
        <v>-1.260050185</v>
      </c>
      <c r="AI890" s="160">
        <f>IF(Model!AI675+Model!AI676-Model!AI674-AI837+AI785&gt;0,'Assumptions (Wind)'!AH28*(Model!AI675+Model!AI676-Model!AI674-AI837+AI785)-'Assumptions (Wind)'!AH29*Model!AI673/10^3,-'Assumptions (Wind)'!AH29*Model!AI673/10^3)</f>
        <v>-1.277914063</v>
      </c>
      <c r="AJ890" s="160">
        <f>IF(Model!AJ675+Model!AJ676-Model!AJ674-AJ837+AJ785&gt;0,'Assumptions (Wind)'!AI28*(Model!AJ675+Model!AJ676-Model!AJ674-AJ837+AJ785)-'Assumptions (Wind)'!AI29*Model!AJ673/10^3,-'Assumptions (Wind)'!AI29*Model!AJ673/10^3)</f>
        <v>-1.303451656</v>
      </c>
      <c r="AK890" s="160">
        <f>IF(Model!AK675+Model!AK676-Model!AK674-AK837+AK785&gt;0,'Assumptions (Wind)'!AJ28*(Model!AK675+Model!AK676-Model!AK674-AK837+AK785)-'Assumptions (Wind)'!AJ29*Model!AK673/10^3,-'Assumptions (Wind)'!AJ29*Model!AK673/10^3)</f>
        <v>-1.340721969</v>
      </c>
      <c r="AL890" s="160">
        <f>IF(Model!AL675+Model!AL676-Model!AL674-AL837+AL785&gt;0,'Assumptions (Wind)'!AK28*(Model!AL675+Model!AL676-Model!AL674-AL837+AL785)-'Assumptions (Wind)'!AK29*Model!AL673/10^3,-'Assumptions (Wind)'!AK29*Model!AL673/10^3)</f>
        <v>-1.381535048</v>
      </c>
      <c r="AM890" s="160">
        <f>IF(Model!AM675+Model!AM676-Model!AM674-AM837+AM785&gt;0,'Assumptions (Wind)'!AL28*(Model!AM675+Model!AM676-Model!AM674-AM837+AM785)-'Assumptions (Wind)'!AL29*Model!AM673/10^3,-'Assumptions (Wind)'!AL29*Model!AM673/10^3)</f>
        <v>-1.44533648</v>
      </c>
      <c r="AN890" s="160">
        <f>IF(Model!AN675+Model!AN676-Model!AN674-AN837+AN785&gt;0,'Assumptions (Wind)'!AM28*(Model!AN675+Model!AN676-Model!AN674-AN837+AN785)-'Assumptions (Wind)'!AM29*Model!AN673/10^3,-'Assumptions (Wind)'!AM29*Model!AN673/10^3)</f>
        <v>-1.522696191</v>
      </c>
      <c r="AO890" s="160">
        <f>IF(Model!AO675+Model!AO676-Model!AO674-AO837+AO785&gt;0,'Assumptions (Wind)'!AN28*(Model!AO675+Model!AO676-Model!AO674-AO837+AO785)-'Assumptions (Wind)'!AN29*Model!AO673/10^3,-'Assumptions (Wind)'!AN29*Model!AO673/10^3)</f>
        <v>-1.567361444</v>
      </c>
      <c r="AP890" s="160">
        <f>IF(Model!AP675+Model!AP676-Model!AP674-AP837+AP785&gt;0,'Assumptions (Wind)'!AO28*(Model!AP675+Model!AP676-Model!AP674-AP837+AP785)-'Assumptions (Wind)'!AO29*Model!AP673/10^3,-'Assumptions (Wind)'!AO29*Model!AP673/10^3)</f>
        <v>-1.623760793</v>
      </c>
      <c r="AQ890" s="160">
        <f>IF(Model!AQ675+Model!AQ676-Model!AQ674-AQ837+AQ785&gt;0,'Assumptions (Wind)'!AP28*(Model!AQ675+Model!AQ676-Model!AQ674-AQ837+AQ785)-'Assumptions (Wind)'!AP29*Model!AQ673/10^3,-'Assumptions (Wind)'!AP29*Model!AQ673/10^3)</f>
        <v>-1.717679032</v>
      </c>
      <c r="AR890" s="160">
        <f>IF(Model!AR675+Model!AR676-Model!AR674-AR837+AR785&gt;0,'Assumptions (Wind)'!AQ28*(Model!AR675+Model!AR676-Model!AR674-AR837+AR785)-'Assumptions (Wind)'!AQ29*Model!AR673/10^3,-'Assumptions (Wind)'!AQ29*Model!AR673/10^3)</f>
        <v>-1.737814841</v>
      </c>
      <c r="AS890" s="160">
        <f>IF(Model!AS675+Model!AS676-Model!AS674-AS837+AS785&gt;0,'Assumptions (Wind)'!AR28*(Model!AS675+Model!AS676-Model!AS674-AS837+AS785)-'Assumptions (Wind)'!AR29*Model!AS673/10^3,-'Assumptions (Wind)'!AR29*Model!AS673/10^3)</f>
        <v>-1.707637828</v>
      </c>
      <c r="AT890" s="160">
        <f>IF(Model!AT675+Model!AT676-Model!AT674-AT837+AT785&gt;0,'Assumptions (Wind)'!AS28*(Model!AT675+Model!AT676-Model!AT674-AT837+AT785)-'Assumptions (Wind)'!AS29*Model!AT673/10^3,-'Assumptions (Wind)'!AS29*Model!AT673/10^3)</f>
        <v>-1.724529079</v>
      </c>
      <c r="AU890" s="160">
        <f>IF(Model!AU675+Model!AU676-Model!AU674-AU837+AU785&gt;0,'Assumptions (Wind)'!AT28*(Model!AU675+Model!AU676-Model!AU674-AU837+AU785)-'Assumptions (Wind)'!AT29*Model!AU673/10^3,-'Assumptions (Wind)'!AT29*Model!AU673/10^3)</f>
        <v>-1.766389069</v>
      </c>
      <c r="AV890" s="160">
        <f>IF(Model!AV675+Model!AV676-Model!AV674-AV837+AV785&gt;0,'Assumptions (Wind)'!AU28*(Model!AV675+Model!AV676-Model!AV674-AV837+AV785)-'Assumptions (Wind)'!AU29*Model!AV673/10^3,-'Assumptions (Wind)'!AU29*Model!AV673/10^3)</f>
        <v>-1.791783093</v>
      </c>
      <c r="AW890" s="160">
        <f>IF(Model!AW675+Model!AW676-Model!AW674-AW837+AW785&gt;0,'Assumptions (Wind)'!AV28*(Model!AW675+Model!AW676-Model!AW674-AW837+AW785)-'Assumptions (Wind)'!AV29*Model!AW673/10^3,-'Assumptions (Wind)'!AV29*Model!AW673/10^3)</f>
        <v>-1.805819652</v>
      </c>
      <c r="AX890" s="160">
        <f>IF(Model!AX675+Model!AX676-Model!AX674-AX837+AX785&gt;0,'Assumptions (Wind)'!AW28*(Model!AX675+Model!AX676-Model!AX674-AX837+AX785)-'Assumptions (Wind)'!AW29*Model!AX673/10^3,-'Assumptions (Wind)'!AW29*Model!AX673/10^3)</f>
        <v>-1.83079003</v>
      </c>
      <c r="AY890" s="160">
        <f>IF(Model!AY675+Model!AY676-Model!AY674-AY837+AY785&gt;0,'Assumptions (Wind)'!AX28*(Model!AY675+Model!AY676-Model!AY674-AY837+AY785)-'Assumptions (Wind)'!AX29*Model!AY673/10^3,-'Assumptions (Wind)'!AX29*Model!AY673/10^3)</f>
        <v>-1.780498582</v>
      </c>
      <c r="AZ890" s="160">
        <f>IF(Model!AZ675+Model!AZ676-Model!AZ674-AZ837+AZ785&gt;0,'Assumptions (Wind)'!AY28*(Model!AZ675+Model!AZ676-Model!AZ674-AZ837+AZ785)-'Assumptions (Wind)'!AY29*Model!AZ673/10^3,-'Assumptions (Wind)'!AY29*Model!AZ673/10^3)</f>
        <v>-1.961109367</v>
      </c>
      <c r="BA890" s="160">
        <f>IF(Model!BA675+Model!BA676-Model!BA674-BA837+BA785&gt;0,'Assumptions (Wind)'!AZ28*(Model!BA675+Model!BA676-Model!BA674-BA837+BA785)-'Assumptions (Wind)'!AZ29*Model!BA673/10^3,-'Assumptions (Wind)'!AZ29*Model!BA673/10^3)</f>
        <v>-2.304925187</v>
      </c>
    </row>
    <row r="891" ht="15.75" customHeight="1">
      <c r="A891" s="245" t="s">
        <v>363</v>
      </c>
      <c r="B891" s="246" t="s">
        <v>364</v>
      </c>
      <c r="C891" s="247">
        <f>'Assumptions (Wind)'!$V$27*C677/10^9</f>
        <v>0</v>
      </c>
      <c r="D891" s="247">
        <f>'Assumptions (Wind)'!$V$27*D677/10^9</f>
        <v>0.014856</v>
      </c>
      <c r="E891" s="247">
        <f>'Assumptions (Wind)'!$V$27*E677/10^9</f>
        <v>0.040854</v>
      </c>
      <c r="F891" s="247">
        <f>'Assumptions (Wind)'!$V$27*F677/10^9</f>
        <v>0.0607239</v>
      </c>
      <c r="G891" s="247">
        <f>'Assumptions (Wind)'!$V$27*G677/10^9</f>
        <v>0.0022284</v>
      </c>
      <c r="H891" s="247">
        <f>'Assumptions (Wind)'!$V$27*H677/10^9</f>
        <v>0</v>
      </c>
      <c r="I891" s="247">
        <f>'Assumptions (Wind)'!$V$27*I677/10^9</f>
        <v>0.0194985</v>
      </c>
      <c r="J891" s="247">
        <f>'Assumptions (Wind)'!$V$27*J677/10^9</f>
        <v>0.0869695</v>
      </c>
      <c r="K891" s="247">
        <f>'Assumptions (Wind)'!$V$27*K677/1000000000</f>
        <v>0.2050128</v>
      </c>
      <c r="L891" s="247">
        <f>'Assumptions (Wind)'!$V$27*L677/1000000000</f>
        <v>0.2398625</v>
      </c>
      <c r="M891" s="247">
        <f>'Assumptions (Wind)'!$V$27*M677/1000000000</f>
        <v>0.1067775</v>
      </c>
      <c r="N891" s="247">
        <f>'Assumptions (Wind)'!$V$27*N677/1000000000</f>
        <v>0.4008025</v>
      </c>
      <c r="O891" s="247">
        <f>'Assumptions (Wind)'!$V$27*O677/1000000000</f>
        <v>0.3476304</v>
      </c>
      <c r="P891" s="247">
        <f>'Assumptions (Wind)'!$V$27*P677/1000000000</f>
        <v>0.0048901</v>
      </c>
      <c r="Q891" s="247">
        <f>'Assumptions (Wind)'!$V$27*Q677/1000000000</f>
        <v>0.02476</v>
      </c>
      <c r="R891" s="247">
        <f>'Assumptions (Wind)'!$V$27*R677/1000000000</f>
        <v>0.0232125</v>
      </c>
      <c r="S891" s="247">
        <f>'Assumptions (Wind)'!$V$27*S677/1000000000</f>
        <v>0.1517788</v>
      </c>
      <c r="T891" s="247">
        <f>'Assumptions (Wind)'!$V$27*T677/1000000000</f>
        <v>0.0436395</v>
      </c>
      <c r="U891" s="247">
        <f>'Assumptions (Wind)'!$V$27*U677/1000000000</f>
        <v>0.070566</v>
      </c>
      <c r="V891" s="247">
        <f>'Assumptions (Wind)'!$V$27*V677/1000000000</f>
        <v>0</v>
      </c>
      <c r="W891" s="247">
        <f>'Assumptions (Wind)'!$V$27*W677/1000000000</f>
        <v>0</v>
      </c>
      <c r="X891" s="247">
        <f>'Assumptions (Wind)'!$V$27*X677/1000000000</f>
        <v>1.353361242</v>
      </c>
      <c r="Y891" s="247">
        <f>'Assumptions (Wind)'!$V$27*Y677/1000000000</f>
        <v>1.353361242</v>
      </c>
      <c r="Z891" s="247">
        <f>'Assumptions (Wind)'!$V$27*Z677/1000000000</f>
        <v>1.353361242</v>
      </c>
      <c r="AA891" s="247">
        <f>'Assumptions (Wind)'!$V$27*AA677/1000000000</f>
        <v>1.353361242</v>
      </c>
      <c r="AB891" s="247">
        <f>'Assumptions (Wind)'!$V$27*AB677/1000000000</f>
        <v>1.353361242</v>
      </c>
      <c r="AC891" s="247">
        <f>'Assumptions (Wind)'!$V$27*AC677/1000000000</f>
        <v>1.353361242</v>
      </c>
      <c r="AD891" s="247">
        <f>'Assumptions (Wind)'!$V$27*AD677/1000000000</f>
        <v>1.353361242</v>
      </c>
      <c r="AE891" s="247">
        <f>'Assumptions (Wind)'!$V$27*AE677/1000000000</f>
        <v>1.353361242</v>
      </c>
      <c r="AF891" s="247">
        <f>'Assumptions (Wind)'!$V$27*AF677/1000000000</f>
        <v>1.368217242</v>
      </c>
      <c r="AG891" s="247">
        <f>'Assumptions (Wind)'!$V$27*AG677/1000000000</f>
        <v>1.394215242</v>
      </c>
      <c r="AH891" s="247">
        <f>'Assumptions (Wind)'!$V$27*AH677/1000000000</f>
        <v>1.414085142</v>
      </c>
      <c r="AI891" s="247">
        <f>'Assumptions (Wind)'!$V$27*AI677/1000000000</f>
        <v>1.355589642</v>
      </c>
      <c r="AJ891" s="247">
        <f>'Assumptions (Wind)'!$V$27*AJ677/1000000000</f>
        <v>1.353361242</v>
      </c>
      <c r="AK891" s="247">
        <f>'Assumptions (Wind)'!$V$27*AK677/1000000000</f>
        <v>1.372859742</v>
      </c>
      <c r="AL891" s="247">
        <f>'Assumptions (Wind)'!$V$27*AL677/1000000000</f>
        <v>1.440330742</v>
      </c>
      <c r="AM891" s="247">
        <f>'Assumptions (Wind)'!$V$27*AM677/1000000000</f>
        <v>1.558374042</v>
      </c>
      <c r="AN891" s="247">
        <f>'Assumptions (Wind)'!$V$27*AN677/1000000000</f>
        <v>1.593223742</v>
      </c>
      <c r="AO891" s="247">
        <f>'Assumptions (Wind)'!$V$27*AO677/1000000000</f>
        <v>1.460138742</v>
      </c>
      <c r="AP891" s="247">
        <f>'Assumptions (Wind)'!$V$27*AP677/1000000000</f>
        <v>1.754163742</v>
      </c>
      <c r="AQ891" s="247">
        <f>'Assumptions (Wind)'!$V$27*AQ677/1000000000</f>
        <v>1.700991642</v>
      </c>
      <c r="AR891" s="247">
        <f>'Assumptions (Wind)'!$V$27*AR677/1000000000</f>
        <v>1.358251342</v>
      </c>
      <c r="AS891" s="247">
        <f>'Assumptions (Wind)'!$V$27*AS677/1000000000</f>
        <v>1.378121242</v>
      </c>
      <c r="AT891" s="247">
        <f>'Assumptions (Wind)'!$V$27*AT677/1000000000</f>
        <v>1.376573742</v>
      </c>
      <c r="AU891" s="247">
        <f>'Assumptions (Wind)'!$V$27*AU677/1000000000</f>
        <v>1.505140042</v>
      </c>
      <c r="AV891" s="247">
        <f>'Assumptions (Wind)'!$V$27*AV677/1000000000</f>
        <v>1.397000742</v>
      </c>
      <c r="AW891" s="247">
        <f>'Assumptions (Wind)'!$V$27*AW677/1000000000</f>
        <v>1.423927242</v>
      </c>
      <c r="AX891" s="247">
        <f>'Assumptions (Wind)'!$V$27*AX677/1000000000</f>
        <v>1.353361242</v>
      </c>
      <c r="AY891" s="247">
        <f>'Assumptions (Wind)'!$V$27*AY677/1000000000</f>
        <v>1.353361242</v>
      </c>
      <c r="AZ891" s="247">
        <f>'Assumptions (Wind)'!$V$27*AZ677/1000000000</f>
        <v>2.706722484</v>
      </c>
      <c r="BA891" s="247">
        <f>'Assumptions (Wind)'!$V$27*BA677/1000000000</f>
        <v>2.706722484</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0.5</v>
      </c>
      <c r="AI895" s="252">
        <f>'Assumptions (Solar)'!AH51</f>
        <v>0.9</v>
      </c>
      <c r="AJ895" s="252">
        <f>'Assumptions (Solar)'!AI51</f>
        <v>1.3</v>
      </c>
      <c r="AK895" s="252">
        <f>'Assumptions (Solar)'!AJ51</f>
        <v>5</v>
      </c>
      <c r="AL895" s="252">
        <f>'Assumptions (Solar)'!AK51</f>
        <v>19.4</v>
      </c>
      <c r="AM895" s="252">
        <f>'Assumptions (Solar)'!AL51</f>
        <v>51</v>
      </c>
      <c r="AN895" s="252">
        <f>'Assumptions (Solar)'!AM51</f>
        <v>217.4</v>
      </c>
      <c r="AO895" s="252">
        <f>'Assumptions (Solar)'!AN51</f>
        <v>162.3</v>
      </c>
      <c r="AP895" s="252">
        <f>'Assumptions (Solar)'!AO51</f>
        <v>127.4</v>
      </c>
      <c r="AQ895" s="252">
        <f>'Assumptions (Solar)'!AP51</f>
        <v>74.5</v>
      </c>
      <c r="AR895" s="252">
        <f>'Assumptions (Solar)'!AQ51</f>
        <v>114.2</v>
      </c>
      <c r="AS895" s="252">
        <f>'Assumptions (Solar)'!AR51</f>
        <v>327.5</v>
      </c>
      <c r="AT895" s="252">
        <f>'Assumptions (Solar)'!AS51</f>
        <v>384.2</v>
      </c>
      <c r="AU895" s="252">
        <f>'Assumptions (Solar)'!AT51</f>
        <v>307.7</v>
      </c>
      <c r="AV895" s="252">
        <f>'Assumptions (Solar)'!AU51</f>
        <v>0</v>
      </c>
      <c r="AW895" s="252">
        <f>'Assumptions (Solar)'!AV51</f>
        <v>0</v>
      </c>
      <c r="AX895" s="253">
        <f>'Assumptions (Solar)'!AW51</f>
        <v>11082.96485</v>
      </c>
      <c r="AY895" s="253">
        <f>'Assumptions (Solar)'!AX51</f>
        <v>11082.96485</v>
      </c>
      <c r="AZ895" s="253">
        <f>'Assumptions (Solar)'!AY51</f>
        <v>11082.96485</v>
      </c>
      <c r="BA895" s="253">
        <f>'Assumptions (Solar)'!AZ51</f>
        <v>11082.96485</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2101</v>
      </c>
      <c r="Y896" s="167">
        <f>X896-'Assumptions (Solar)'!X51+X902</f>
        <v>13183.96485</v>
      </c>
      <c r="Z896" s="167">
        <f>Y896-'Assumptions (Solar)'!Y51+Y902</f>
        <v>24266.92971</v>
      </c>
      <c r="AA896" s="167">
        <f>Z896-'Assumptions (Solar)'!Z51+Z902</f>
        <v>35349.89456</v>
      </c>
      <c r="AB896" s="167">
        <f>AA896-'Assumptions (Solar)'!AA51+AA902</f>
        <v>46432.85942</v>
      </c>
      <c r="AC896" s="167">
        <f>AB896-'Assumptions (Solar)'!AB51+AB902</f>
        <v>57515.82427</v>
      </c>
      <c r="AD896" s="167">
        <f>AC896-'Assumptions (Solar)'!AC51+AC902</f>
        <v>68598.78913</v>
      </c>
      <c r="AE896" s="167">
        <f>AD896-'Assumptions (Solar)'!AD51+AD902</f>
        <v>79681.75398</v>
      </c>
      <c r="AF896" s="167">
        <f>AE896-'Assumptions (Solar)'!AE51+AE902</f>
        <v>90764.71884</v>
      </c>
      <c r="AG896" s="167">
        <f>AF896-'Assumptions (Solar)'!AF51+AF902</f>
        <v>101847.6837</v>
      </c>
      <c r="AH896" s="167">
        <f>AG896-'Assumptions (Solar)'!AG51+AG902</f>
        <v>112930.1485</v>
      </c>
      <c r="AI896" s="167">
        <f>AH896-'Assumptions (Solar)'!AH51+AH902</f>
        <v>124012.7134</v>
      </c>
      <c r="AJ896" s="167">
        <f>AI896-'Assumptions (Solar)'!AI51+AI902</f>
        <v>135095.2783</v>
      </c>
      <c r="AK896" s="167">
        <f>AJ896-'Assumptions (Solar)'!AJ51+AJ902</f>
        <v>146174.5431</v>
      </c>
      <c r="AL896" s="167">
        <f>AK896-'Assumptions (Solar)'!AK51+AK902</f>
        <v>157243.108</v>
      </c>
      <c r="AM896" s="167">
        <f>AL896-'Assumptions (Solar)'!AL51+AL902</f>
        <v>168294.4728</v>
      </c>
      <c r="AN896" s="167">
        <f>AM896-'Assumptions (Solar)'!AM51+AM902</f>
        <v>179211.0377</v>
      </c>
      <c r="AO896" s="167">
        <f>AN896-'Assumptions (Solar)'!AN51+AN902</f>
        <v>190349.1025</v>
      </c>
      <c r="AP896" s="167">
        <f>AO896-'Assumptions (Solar)'!AO51+AO902</f>
        <v>201466.9674</v>
      </c>
      <c r="AQ896" s="167">
        <f>AP896-'Assumptions (Solar)'!AP51+AP902</f>
        <v>212602.8322</v>
      </c>
      <c r="AR896" s="167">
        <f>AQ896-'Assumptions (Solar)'!AQ51+AQ902</f>
        <v>223646.0971</v>
      </c>
      <c r="AS896" s="167">
        <f>AR896-'Assumptions (Solar)'!AR51+AR902</f>
        <v>234515.7619</v>
      </c>
      <c r="AT896" s="167">
        <f>AS896-'Assumptions (Solar)'!AS51+AS902</f>
        <v>245542.0268</v>
      </c>
      <c r="AU896" s="167">
        <f>AT896-'Assumptions (Solar)'!AT51+AT902</f>
        <v>256701.4917</v>
      </c>
      <c r="AV896" s="167">
        <f>AU896-'Assumptions (Solar)'!AU51+AU902</f>
        <v>268092.1565</v>
      </c>
      <c r="AW896" s="167">
        <f>AV896-'Assumptions (Solar)'!AV51+AV902</f>
        <v>279175.1214</v>
      </c>
      <c r="AX896" s="167">
        <f>AW896-'Assumptions (Solar)'!AW51+AW902</f>
        <v>279175.1214</v>
      </c>
      <c r="AY896" s="167">
        <f>AX896-'Assumptions (Solar)'!AX51+AX902</f>
        <v>290258.0862</v>
      </c>
      <c r="AZ896" s="167">
        <f>AY896-'Assumptions (Solar)'!AY51+AY902</f>
        <v>301341.0511</v>
      </c>
      <c r="BA896" s="167">
        <f>AZ896-'Assumptions (Solar)'!AZ51+AZ902</f>
        <v>312424.0159</v>
      </c>
    </row>
    <row r="897" ht="15.75" customHeight="1">
      <c r="A897" s="254" t="s">
        <v>350</v>
      </c>
      <c r="B897" s="150" t="s">
        <v>149</v>
      </c>
      <c r="C897" s="151">
        <v>0.0</v>
      </c>
      <c r="D897" s="151">
        <v>0.0</v>
      </c>
      <c r="E897" s="151">
        <v>0.0</v>
      </c>
      <c r="F897" s="151">
        <v>0.0</v>
      </c>
      <c r="G897" s="151">
        <v>0.0</v>
      </c>
      <c r="H897" s="151">
        <v>0.5</v>
      </c>
      <c r="I897" s="151">
        <v>1.4</v>
      </c>
      <c r="J897" s="151">
        <v>2.7</v>
      </c>
      <c r="K897" s="151">
        <v>7.7</v>
      </c>
      <c r="L897" s="151">
        <v>27.1</v>
      </c>
      <c r="M897" s="151">
        <v>78.1</v>
      </c>
      <c r="N897" s="151">
        <v>296.3</v>
      </c>
      <c r="O897" s="151">
        <v>458.6</v>
      </c>
      <c r="P897" s="151">
        <v>586.0</v>
      </c>
      <c r="Q897" s="151">
        <v>661.1</v>
      </c>
      <c r="R897" s="151">
        <v>774.7</v>
      </c>
      <c r="S897" s="151">
        <v>1102.2</v>
      </c>
      <c r="T897" s="151">
        <v>1486.4</v>
      </c>
      <c r="U897" s="151">
        <v>1793.3</v>
      </c>
      <c r="V897" s="172">
        <f t="shared" ref="V897:W897" si="37">U897+U902</f>
        <v>2101</v>
      </c>
      <c r="W897" s="172">
        <f t="shared" si="37"/>
        <v>2101</v>
      </c>
      <c r="X897" s="154">
        <f t="shared" ref="X897:AZ897" si="38">W897+($BA$897-$W$897)/($BA$2-$W$2)</f>
        <v>13183.96485</v>
      </c>
      <c r="Y897" s="154">
        <f t="shared" si="38"/>
        <v>24266.92971</v>
      </c>
      <c r="Z897" s="154">
        <f t="shared" si="38"/>
        <v>35349.89456</v>
      </c>
      <c r="AA897" s="154">
        <f t="shared" si="38"/>
        <v>46432.85942</v>
      </c>
      <c r="AB897" s="154">
        <f t="shared" si="38"/>
        <v>57515.82427</v>
      </c>
      <c r="AC897" s="154">
        <f t="shared" si="38"/>
        <v>68598.78913</v>
      </c>
      <c r="AD897" s="154">
        <f t="shared" si="38"/>
        <v>79681.75398</v>
      </c>
      <c r="AE897" s="154">
        <f t="shared" si="38"/>
        <v>90764.71884</v>
      </c>
      <c r="AF897" s="154">
        <f t="shared" si="38"/>
        <v>101847.6837</v>
      </c>
      <c r="AG897" s="154">
        <f t="shared" si="38"/>
        <v>112930.6485</v>
      </c>
      <c r="AH897" s="154">
        <f t="shared" si="38"/>
        <v>124013.6134</v>
      </c>
      <c r="AI897" s="154">
        <f t="shared" si="38"/>
        <v>135096.5783</v>
      </c>
      <c r="AJ897" s="154">
        <f t="shared" si="38"/>
        <v>146179.5431</v>
      </c>
      <c r="AK897" s="154">
        <f t="shared" si="38"/>
        <v>157262.508</v>
      </c>
      <c r="AL897" s="154">
        <f t="shared" si="38"/>
        <v>168345.4728</v>
      </c>
      <c r="AM897" s="154">
        <f t="shared" si="38"/>
        <v>179428.4377</v>
      </c>
      <c r="AN897" s="154">
        <f t="shared" si="38"/>
        <v>190511.4025</v>
      </c>
      <c r="AO897" s="154">
        <f t="shared" si="38"/>
        <v>201594.3674</v>
      </c>
      <c r="AP897" s="154">
        <f t="shared" si="38"/>
        <v>212677.3322</v>
      </c>
      <c r="AQ897" s="154">
        <f t="shared" si="38"/>
        <v>223760.2971</v>
      </c>
      <c r="AR897" s="154">
        <f t="shared" si="38"/>
        <v>234843.2619</v>
      </c>
      <c r="AS897" s="154">
        <f t="shared" si="38"/>
        <v>245926.2268</v>
      </c>
      <c r="AT897" s="154">
        <f t="shared" si="38"/>
        <v>257009.1917</v>
      </c>
      <c r="AU897" s="154">
        <f t="shared" si="38"/>
        <v>268092.1565</v>
      </c>
      <c r="AV897" s="154">
        <f t="shared" si="38"/>
        <v>279175.1214</v>
      </c>
      <c r="AW897" s="154">
        <f t="shared" si="38"/>
        <v>290258.0862</v>
      </c>
      <c r="AX897" s="154">
        <f t="shared" si="38"/>
        <v>301341.0511</v>
      </c>
      <c r="AY897" s="154">
        <f t="shared" si="38"/>
        <v>312424.0159</v>
      </c>
      <c r="AZ897" s="154">
        <f t="shared" si="38"/>
        <v>323506.9808</v>
      </c>
      <c r="BA897" s="155">
        <f>Inputs!$H$8</f>
        <v>334589.9456</v>
      </c>
    </row>
    <row r="898" ht="15.75" customHeight="1">
      <c r="A898" s="255" t="s">
        <v>28</v>
      </c>
      <c r="B898" s="159" t="s">
        <v>150</v>
      </c>
      <c r="C898" s="156">
        <v>0.0</v>
      </c>
      <c r="D898" s="156">
        <v>0.0</v>
      </c>
      <c r="E898" s="156">
        <v>0.0</v>
      </c>
      <c r="F898" s="156">
        <v>0.0</v>
      </c>
      <c r="G898" s="156">
        <v>0.0</v>
      </c>
      <c r="H898" s="156">
        <v>0.0</v>
      </c>
      <c r="I898" s="156">
        <v>0.0</v>
      </c>
      <c r="J898" s="156">
        <v>0.0</v>
      </c>
      <c r="K898" s="156">
        <v>0.002844</v>
      </c>
      <c r="L898" s="156">
        <v>0.014269</v>
      </c>
      <c r="M898" s="156">
        <v>0.041922</v>
      </c>
      <c r="N898" s="156">
        <v>0.118503</v>
      </c>
      <c r="O898" s="156">
        <v>0.418142</v>
      </c>
      <c r="P898" s="156">
        <v>0.655037</v>
      </c>
      <c r="Q898" s="156">
        <v>0.7782</v>
      </c>
      <c r="R898" s="156">
        <v>0.915169</v>
      </c>
      <c r="S898" s="156">
        <v>1.267625</v>
      </c>
      <c r="T898" s="156">
        <v>1.751272</v>
      </c>
      <c r="U898" s="156">
        <v>2.420967</v>
      </c>
      <c r="V898" s="157">
        <f t="shared" ref="V898:W898" si="39">if($U$898&gt;0,(V897/$U$897)*$U$898,U$898)</f>
        <v>2.836364059</v>
      </c>
      <c r="W898" s="157">
        <f t="shared" si="39"/>
        <v>2.836364059</v>
      </c>
      <c r="X898" s="154">
        <f t="shared" ref="X898:AZ898" si="40">W898+($BA$898-$W$898)/($BA$2-$W$2)</f>
        <v>20.58938191</v>
      </c>
      <c r="Y898" s="154">
        <f t="shared" si="40"/>
        <v>38.34239977</v>
      </c>
      <c r="Z898" s="154">
        <f t="shared" si="40"/>
        <v>56.09541762</v>
      </c>
      <c r="AA898" s="154">
        <f t="shared" si="40"/>
        <v>73.84843548</v>
      </c>
      <c r="AB898" s="154">
        <f t="shared" si="40"/>
        <v>91.60145333</v>
      </c>
      <c r="AC898" s="154">
        <f t="shared" si="40"/>
        <v>109.3544712</v>
      </c>
      <c r="AD898" s="154">
        <f t="shared" si="40"/>
        <v>127.107489</v>
      </c>
      <c r="AE898" s="154">
        <f t="shared" si="40"/>
        <v>144.8605069</v>
      </c>
      <c r="AF898" s="154">
        <f t="shared" si="40"/>
        <v>162.6135248</v>
      </c>
      <c r="AG898" s="154">
        <f t="shared" si="40"/>
        <v>180.3665426</v>
      </c>
      <c r="AH898" s="154">
        <f t="shared" si="40"/>
        <v>198.1195605</v>
      </c>
      <c r="AI898" s="154">
        <f t="shared" si="40"/>
        <v>215.8725783</v>
      </c>
      <c r="AJ898" s="154">
        <f t="shared" si="40"/>
        <v>233.6255962</v>
      </c>
      <c r="AK898" s="154">
        <f t="shared" si="40"/>
        <v>251.378614</v>
      </c>
      <c r="AL898" s="154">
        <f t="shared" si="40"/>
        <v>269.1316319</v>
      </c>
      <c r="AM898" s="154">
        <f t="shared" si="40"/>
        <v>286.8846497</v>
      </c>
      <c r="AN898" s="154">
        <f t="shared" si="40"/>
        <v>304.6376676</v>
      </c>
      <c r="AO898" s="154">
        <f t="shared" si="40"/>
        <v>322.3906855</v>
      </c>
      <c r="AP898" s="154">
        <f t="shared" si="40"/>
        <v>340.1437033</v>
      </c>
      <c r="AQ898" s="154">
        <f t="shared" si="40"/>
        <v>357.8967212</v>
      </c>
      <c r="AR898" s="154">
        <f t="shared" si="40"/>
        <v>375.649739</v>
      </c>
      <c r="AS898" s="154">
        <f t="shared" si="40"/>
        <v>393.4027569</v>
      </c>
      <c r="AT898" s="154">
        <f t="shared" si="40"/>
        <v>411.1557747</v>
      </c>
      <c r="AU898" s="154">
        <f t="shared" si="40"/>
        <v>428.9087926</v>
      </c>
      <c r="AV898" s="154">
        <f t="shared" si="40"/>
        <v>446.6618104</v>
      </c>
      <c r="AW898" s="154">
        <f t="shared" si="40"/>
        <v>464.4148283</v>
      </c>
      <c r="AX898" s="154">
        <f t="shared" si="40"/>
        <v>482.1678461</v>
      </c>
      <c r="AY898" s="154">
        <f t="shared" si="40"/>
        <v>499.920864</v>
      </c>
      <c r="AZ898" s="154">
        <f t="shared" si="40"/>
        <v>517.6738819</v>
      </c>
      <c r="BA898" s="243">
        <f>Inputs!$I$8</f>
        <v>535.4268997</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0.00001220301677</v>
      </c>
      <c r="I899" s="212">
        <f>I897*('Assumptions (Solar)'!H20*'Assumptions (Solar)'!H27+'Assumptions (Solar)'!H21*'Assumptions (Solar)'!H28)/10^9</f>
        <v>0.00003406567754</v>
      </c>
      <c r="J899" s="212">
        <f>J897*('Assumptions (Solar)'!I20*'Assumptions (Solar)'!I27+'Assumptions (Solar)'!I21*'Assumptions (Solar)'!I28)/10^9</f>
        <v>0.00006528439009</v>
      </c>
      <c r="K899" s="212">
        <f>K897*('Assumptions (Solar)'!J20*'Assumptions (Solar)'!J27+'Assumptions (Solar)'!J21*'Assumptions (Solar)'!J28)/10^9</f>
        <v>0.0001836736468</v>
      </c>
      <c r="L899" s="212">
        <f>L897*('Assumptions (Solar)'!K20*'Assumptions (Solar)'!K27+'Assumptions (Solar)'!K21*'Assumptions (Solar)'!K28)/10^9</f>
        <v>0.0006303296019</v>
      </c>
      <c r="M899" s="212">
        <f>M897*('Assumptions (Solar)'!L20*'Assumptions (Solar)'!L27+'Assumptions (Solar)'!L21*'Assumptions (Solar)'!L28)/10^9</f>
        <v>0.001778381272</v>
      </c>
      <c r="N899" s="212">
        <f>N897*('Assumptions (Solar)'!M20*'Assumptions (Solar)'!M27+'Assumptions (Solar)'!M21*'Assumptions (Solar)'!M28)/10^9</f>
        <v>0.006665429499</v>
      </c>
      <c r="O899" s="212">
        <f>O897*('Assumptions (Solar)'!N20*'Assumptions (Solar)'!N27+'Assumptions (Solar)'!N21*'Assumptions (Solar)'!N28)/10^9</f>
        <v>0.01017477494</v>
      </c>
      <c r="P899" s="212">
        <f>P897*('Assumptions (Solar)'!O20*'Assumptions (Solar)'!O27+'Assumptions (Solar)'!O21*'Assumptions (Solar)'!O28)/10^9</f>
        <v>0.0128022968</v>
      </c>
      <c r="Q899" s="212">
        <f>Q897*('Assumptions (Solar)'!P20*'Assumptions (Solar)'!P27+'Assumptions (Solar)'!P21*'Assumptions (Solar)'!P28)/10^9</f>
        <v>0.01423521628</v>
      </c>
      <c r="R899" s="212">
        <f>R897*('Assumptions (Solar)'!Q20*'Assumptions (Solar)'!Q27+'Assumptions (Solar)'!Q21*'Assumptions (Solar)'!Q28)/10^9</f>
        <v>0.01631073875</v>
      </c>
      <c r="S899" s="212">
        <f>S897*('Assumptions (Solar)'!R20*'Assumptions (Solar)'!R27+'Assumptions (Solar)'!R21*'Assumptions (Solar)'!R28)/10^9</f>
        <v>0.02268911634</v>
      </c>
      <c r="T899" s="212">
        <f>T897*('Assumptions (Solar)'!S20*'Assumptions (Solar)'!S27+'Assumptions (Solar)'!S21*'Assumptions (Solar)'!S28)/10^9</f>
        <v>0.03021299972</v>
      </c>
      <c r="U899" s="212">
        <f>U897*('Assumptions (Solar)'!T20*'Assumptions (Solar)'!T27+'Assumptions (Solar)'!T21*'Assumptions (Solar)'!T28)/10^9</f>
        <v>0.03624832158</v>
      </c>
      <c r="V899" s="212">
        <f>V897*('Assumptions (Solar)'!U20*'Assumptions (Solar)'!U27+'Assumptions (Solar)'!U21*'Assumptions (Solar)'!U28)/10^9</f>
        <v>0.03880948308</v>
      </c>
      <c r="W899" s="212">
        <f>W897*('Assumptions (Solar)'!V20*'Assumptions (Solar)'!V27+'Assumptions (Solar)'!V21*'Assumptions (Solar)'!V28)/10^9</f>
        <v>0.03829657175</v>
      </c>
      <c r="X899" s="212">
        <f>X897*('Assumptions (Solar)'!W20*'Assumptions (Solar)'!W27+'Assumptions (Solar)'!W21*'Assumptions (Solar)'!W28)/10^9</f>
        <v>0.212997797</v>
      </c>
      <c r="Y899" s="212">
        <f>Y897*('Assumptions (Solar)'!X20*'Assumptions (Solar)'!X27+'Assumptions (Solar)'!X21*'Assumptions (Solar)'!X28)/10^9</f>
        <v>0.3838396068</v>
      </c>
      <c r="Z899" s="212">
        <f>Z897*('Assumptions (Solar)'!Y20*'Assumptions (Solar)'!Y27+'Assumptions (Solar)'!Y21*'Assumptions (Solar)'!Y28)/10^9</f>
        <v>0.5464567638</v>
      </c>
      <c r="AA899" s="212">
        <f>AA897*('Assumptions (Solar)'!Z20*'Assumptions (Solar)'!Z27+'Assumptions (Solar)'!Z21*'Assumptions (Solar)'!Z28)/10^9</f>
        <v>0.7001892234</v>
      </c>
      <c r="AB899" s="212">
        <f>AB897*('Assumptions (Solar)'!AA20*'Assumptions (Solar)'!AA27+'Assumptions (Solar)'!AA21*'Assumptions (Solar)'!AA28)/10^9</f>
        <v>0.8444000105</v>
      </c>
      <c r="AC899" s="212">
        <f>AC897*('Assumptions (Solar)'!AB20*'Assumptions (Solar)'!AB27+'Assumptions (Solar)'!AB21*'Assumptions (Solar)'!AB28)/10^9</f>
        <v>0.9782390525</v>
      </c>
      <c r="AD899" s="212">
        <f>AD897*('Assumptions (Solar)'!AC20*'Assumptions (Solar)'!AC27+'Assumptions (Solar)'!AC21*'Assumptions (Solar)'!AC28)/10^9</f>
        <v>1.100995114</v>
      </c>
      <c r="AE899" s="212">
        <f>AE897*('Assumptions (Solar)'!AD20*'Assumptions (Solar)'!AD27+'Assumptions (Solar)'!AD21*'Assumptions (Solar)'!AD28)/10^9</f>
        <v>1.211983104</v>
      </c>
      <c r="AF899" s="212">
        <f>AF897*('Assumptions (Solar)'!AE20*'Assumptions (Solar)'!AE27+'Assumptions (Solar)'!AE21*'Assumptions (Solar)'!AE28)/10^9</f>
        <v>1.310170565</v>
      </c>
      <c r="AG899" s="212">
        <f>AG897*('Assumptions (Solar)'!AF20*'Assumptions (Solar)'!AF27+'Assumptions (Solar)'!AF21*'Assumptions (Solar)'!AF28)/10^9</f>
        <v>1.394790245</v>
      </c>
      <c r="AH899" s="212">
        <f>AH897*('Assumptions (Solar)'!AG20*'Assumptions (Solar)'!AG27+'Assumptions (Solar)'!AG21*'Assumptions (Solar)'!AG28)/10^9</f>
        <v>1.547685883</v>
      </c>
      <c r="AI899" s="212">
        <f>AI897*('Assumptions (Solar)'!AH20*'Assumptions (Solar)'!AH27+'Assumptions (Solar)'!AH21*'Assumptions (Solar)'!AH28)/10^9</f>
        <v>1.703488904</v>
      </c>
      <c r="AJ899" s="212">
        <f>AJ897*('Assumptions (Solar)'!AI20*'Assumptions (Solar)'!AI27+'Assumptions (Solar)'!AI21*'Assumptions (Solar)'!AI28)/10^9</f>
        <v>1.862205247</v>
      </c>
      <c r="AK899" s="212">
        <f>AK897*('Assumptions (Solar)'!AJ20*'Assumptions (Solar)'!AJ27+'Assumptions (Solar)'!AJ21*'Assumptions (Solar)'!AJ28)/10^9</f>
        <v>2.023839017</v>
      </c>
      <c r="AL899" s="212">
        <f>AL897*('Assumptions (Solar)'!AK20*'Assumptions (Solar)'!AK27+'Assumptions (Solar)'!AK21*'Assumptions (Solar)'!AK28)/10^9</f>
        <v>2.188392387</v>
      </c>
      <c r="AM899" s="212">
        <f>AM897*('Assumptions (Solar)'!AL20*'Assumptions (Solar)'!AL27+'Assumptions (Solar)'!AL21*'Assumptions (Solar)'!AL28)/10^9</f>
        <v>2.355865506</v>
      </c>
      <c r="AN899" s="212">
        <f>AN897*('Assumptions (Solar)'!AM20*'Assumptions (Solar)'!AM27+'Assumptions (Solar)'!AM21*'Assumptions (Solar)'!AM28)/10^9</f>
        <v>2.526256399</v>
      </c>
      <c r="AO899" s="212">
        <f>AO897*('Assumptions (Solar)'!AN20*'Assumptions (Solar)'!AN27+'Assumptions (Solar)'!AN21*'Assumptions (Solar)'!AN28)/10^9</f>
        <v>2.699560861</v>
      </c>
      <c r="AP899" s="212">
        <f>AP897*('Assumptions (Solar)'!AO20*'Assumptions (Solar)'!AO27+'Assumptions (Solar)'!AO21*'Assumptions (Solar)'!AO28)/10^9</f>
        <v>2.875772356</v>
      </c>
      <c r="AQ899" s="212">
        <f>AQ897*('Assumptions (Solar)'!AP20*'Assumptions (Solar)'!AP27+'Assumptions (Solar)'!AP21*'Assumptions (Solar)'!AP28)/10^9</f>
        <v>3.054881902</v>
      </c>
      <c r="AR899" s="212">
        <f>AR897*('Assumptions (Solar)'!AQ20*'Assumptions (Solar)'!AQ27+'Assumptions (Solar)'!AQ21*'Assumptions (Solar)'!AQ28)/10^9</f>
        <v>3.236877959</v>
      </c>
      <c r="AS899" s="212">
        <f>AS897*('Assumptions (Solar)'!AR20*'Assumptions (Solar)'!AR27+'Assumptions (Solar)'!AR21*'Assumptions (Solar)'!AR28)/10^9</f>
        <v>3.421746311</v>
      </c>
      <c r="AT899" s="212">
        <f>AT897*('Assumptions (Solar)'!AS20*'Assumptions (Solar)'!AS27+'Assumptions (Solar)'!AS21*'Assumptions (Solar)'!AS28)/10^9</f>
        <v>3.609469944</v>
      </c>
      <c r="AU899" s="212">
        <f>AU897*('Assumptions (Solar)'!AT20*'Assumptions (Solar)'!AT27+'Assumptions (Solar)'!AT21*'Assumptions (Solar)'!AT28)/10^9</f>
        <v>3.800028921</v>
      </c>
      <c r="AV899" s="212">
        <f>AV897*('Assumptions (Solar)'!AU20*'Assumptions (Solar)'!AU27+'Assumptions (Solar)'!AU21*'Assumptions (Solar)'!AU28)/10^9</f>
        <v>3.99340025</v>
      </c>
      <c r="AW899" s="212">
        <f>AW897*('Assumptions (Solar)'!AV20*'Assumptions (Solar)'!AV27+'Assumptions (Solar)'!AV21*'Assumptions (Solar)'!AV28)/10^9</f>
        <v>4.18955775</v>
      </c>
      <c r="AX899" s="212">
        <f>AX897*('Assumptions (Solar)'!AW20*'Assumptions (Solar)'!AW27+'Assumptions (Solar)'!AW21*'Assumptions (Solar)'!AW28)/10^9</f>
        <v>4.38847191</v>
      </c>
      <c r="AY899" s="212">
        <f>AY897*('Assumptions (Solar)'!AX20*'Assumptions (Solar)'!AX27+'Assumptions (Solar)'!AX21*'Assumptions (Solar)'!AX28)/10^9</f>
        <v>4.590109748</v>
      </c>
      <c r="AZ899" s="212">
        <f>AZ897*('Assumptions (Solar)'!AY20*'Assumptions (Solar)'!AY27+'Assumptions (Solar)'!AY21*'Assumptions (Solar)'!AY28)/10^9</f>
        <v>4.794434661</v>
      </c>
      <c r="BA899" s="212">
        <f>BA897*('Assumptions (Solar)'!AZ20*'Assumptions (Solar)'!AZ27+'Assumptions (Solar)'!AZ21*'Assumptions (Solar)'!AZ28)/10^9</f>
        <v>5.00140627</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0.0002884902408</v>
      </c>
      <c r="L900" s="212">
        <f>L898*'Assumptions (Solar)'!K45/10^3</f>
        <v>0.001010603352</v>
      </c>
      <c r="M900" s="212">
        <f>M898*'Assumptions (Solar)'!L45/10^3</f>
        <v>0.003069901946</v>
      </c>
      <c r="N900" s="212">
        <f>N898*'Assumptions (Solar)'!M45/10^3</f>
        <v>0.008359474177</v>
      </c>
      <c r="O900" s="212">
        <f>O898*'Assumptions (Solar)'!N45/10^3</f>
        <v>0.02550574209</v>
      </c>
      <c r="P900" s="212">
        <f>P898*'Assumptions (Solar)'!O45/10^3</f>
        <v>0.04435537193</v>
      </c>
      <c r="Q900" s="212">
        <f>Q898*'Assumptions (Solar)'!P45/10^3</f>
        <v>0.05654658006</v>
      </c>
      <c r="R900" s="212">
        <f>R898*'Assumptions (Solar)'!Q45/10^3</f>
        <v>0.05478805646</v>
      </c>
      <c r="S900" s="212">
        <f>S898*'Assumptions (Solar)'!R45/10^3</f>
        <v>0.08121673375</v>
      </c>
      <c r="T900" s="212">
        <f>T898*'Assumptions (Solar)'!S45/10^3</f>
        <v>0.1095245509</v>
      </c>
      <c r="U900" s="212">
        <f>U898*'Assumptions (Solar)'!T45/10^3</f>
        <v>0.1554260814</v>
      </c>
      <c r="V900" s="212">
        <f>V898*'Assumptions (Solar)'!U45/10^3</f>
        <v>0.1846189366</v>
      </c>
      <c r="W900" s="212">
        <f>W898*'Assumptions (Solar)'!V45/10^3</f>
        <v>0.1925700592</v>
      </c>
      <c r="X900" s="212">
        <f>X898*'Assumptions (Solar)'!W45/10^3</f>
        <v>1.408483174</v>
      </c>
      <c r="Y900" s="212">
        <f>Y898*'Assumptions (Solar)'!X45/10^3</f>
        <v>2.647153145</v>
      </c>
      <c r="Z900" s="212">
        <f>Z898*'Assumptions (Solar)'!Y45/10^3</f>
        <v>3.935987146</v>
      </c>
      <c r="AA900" s="212">
        <f>AA898*'Assumptions (Solar)'!Z45/10^3</f>
        <v>5.280129166</v>
      </c>
      <c r="AB900" s="212">
        <f>AB898*'Assumptions (Solar)'!AA45/10^3</f>
        <v>6.734226488</v>
      </c>
      <c r="AC900" s="212">
        <f>AC898*'Assumptions (Solar)'!AB45/10^3</f>
        <v>8.169174861</v>
      </c>
      <c r="AD900" s="212">
        <f>AD898*'Assumptions (Solar)'!AC45/10^3</f>
        <v>9.681982084</v>
      </c>
      <c r="AE900" s="212">
        <f>AE898*'Assumptions (Solar)'!AD45/10^3</f>
        <v>11.22806256</v>
      </c>
      <c r="AF900" s="212">
        <f>AF898*'Assumptions (Solar)'!AE45/10^3</f>
        <v>12.83622868</v>
      </c>
      <c r="AG900" s="212">
        <f>AG898*'Assumptions (Solar)'!AF45/10^3</f>
        <v>14.50052491</v>
      </c>
      <c r="AH900" s="212">
        <f>AH898*'Assumptions (Solar)'!AG45/10^3</f>
        <v>16.24564942</v>
      </c>
      <c r="AI900" s="212">
        <f>AI898*'Assumptions (Solar)'!AH45/10^3</f>
        <v>17.97962768</v>
      </c>
      <c r="AJ900" s="212">
        <f>AJ898*'Assumptions (Solar)'!AI45/10^3</f>
        <v>19.75355346</v>
      </c>
      <c r="AK900" s="212">
        <f>AK898*'Assumptions (Solar)'!AJ45/10^3</f>
        <v>21.57898376</v>
      </c>
      <c r="AL900" s="212">
        <f>AL898*'Assumptions (Solar)'!AK45/10^3</f>
        <v>23.49048166</v>
      </c>
      <c r="AM900" s="212">
        <f>AM898*'Assumptions (Solar)'!AL45/10^3</f>
        <v>25.55900099</v>
      </c>
      <c r="AN900" s="212">
        <f>AN898*'Assumptions (Solar)'!AM45/10^3</f>
        <v>27.67484242</v>
      </c>
      <c r="AO900" s="212">
        <f>AO898*'Assumptions (Solar)'!AN45/10^3</f>
        <v>29.94521691</v>
      </c>
      <c r="AP900" s="212">
        <f>AP898*'Assumptions (Solar)'!AO45/10^3</f>
        <v>32.30017532</v>
      </c>
      <c r="AQ900" s="212">
        <f>AQ898*'Assumptions (Solar)'!AP45/10^3</f>
        <v>34.67949438</v>
      </c>
      <c r="AR900" s="212">
        <f>AR898*'Assumptions (Solar)'!AQ45/10^3</f>
        <v>37.11153461</v>
      </c>
      <c r="AS900" s="212">
        <f>AS898*'Assumptions (Solar)'!AR45/10^3</f>
        <v>39.60579108</v>
      </c>
      <c r="AT900" s="212">
        <f>AT898*'Assumptions (Solar)'!AS45/10^3</f>
        <v>42.21328527</v>
      </c>
      <c r="AU900" s="212">
        <f>AU898*'Assumptions (Solar)'!AT45/10^3</f>
        <v>44.94884369</v>
      </c>
      <c r="AV900" s="212">
        <f>AV898*'Assumptions (Solar)'!AU45/10^3</f>
        <v>47.78438521</v>
      </c>
      <c r="AW900" s="212">
        <f>AW898*'Assumptions (Solar)'!AV45/10^3</f>
        <v>50.61164005</v>
      </c>
      <c r="AX900" s="212">
        <f>AX898*'Assumptions (Solar)'!AW45/10^3</f>
        <v>53.70126064</v>
      </c>
      <c r="AY900" s="212">
        <f>AY898*'Assumptions (Solar)'!AX45/10^3</f>
        <v>57.68552355</v>
      </c>
      <c r="AZ900" s="212">
        <f>AZ898*'Assumptions (Solar)'!AY45/10^3</f>
        <v>61.32520107</v>
      </c>
      <c r="BA900" s="212">
        <f>BA898*'Assumptions (Solar)'!AZ45/10^3</f>
        <v>64.72208774</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0.000114900573</v>
      </c>
      <c r="K901" s="176">
        <f>K897*'Assumptions (Solar)'!J47*'Assumptions (Solar)'!J48*365/10^9</f>
        <v>0.0003330522208</v>
      </c>
      <c r="L901" s="176">
        <f>L897*'Assumptions (Solar)'!K47*'Assumptions (Solar)'!K48*365/10^9</f>
        <v>0.001356538394</v>
      </c>
      <c r="M901" s="176">
        <f>M897*'Assumptions (Solar)'!L47*'Assumptions (Solar)'!L48*365/10^9</f>
        <v>0.002729603054</v>
      </c>
      <c r="N901" s="176">
        <f>N897*'Assumptions (Solar)'!M47*'Assumptions (Solar)'!M48*365/10^9</f>
        <v>0.01070718797</v>
      </c>
      <c r="O901" s="176">
        <f>O897*'Assumptions (Solar)'!N47*'Assumptions (Solar)'!N48*365/10^9</f>
        <v>0.01596411806</v>
      </c>
      <c r="P901" s="176">
        <f>P897*'Assumptions (Solar)'!O47*'Assumptions (Solar)'!O48*365/10^9</f>
        <v>0.01763896314</v>
      </c>
      <c r="Q901" s="176">
        <f>Q897*'Assumptions (Solar)'!P47*'Assumptions (Solar)'!P48*365/10^9</f>
        <v>0.02209066631</v>
      </c>
      <c r="R901" s="176">
        <f>R897*'Assumptions (Solar)'!Q47*'Assumptions (Solar)'!Q48*365/10^9</f>
        <v>0.02777857341</v>
      </c>
      <c r="S901" s="176">
        <f>S897*'Assumptions (Solar)'!R47*'Assumptions (Solar)'!R48*365/10^9</f>
        <v>0.03256163965</v>
      </c>
      <c r="T901" s="176">
        <f>T897*'Assumptions (Solar)'!S47*'Assumptions (Solar)'!S48*365/10^9</f>
        <v>0.04699500344</v>
      </c>
      <c r="U901" s="176">
        <f>U897*'Assumptions (Solar)'!T47*'Assumptions (Solar)'!T48*365/10^9</f>
        <v>0.05534419699</v>
      </c>
      <c r="V901" s="176">
        <f>V897*'Assumptions (Solar)'!U47*'Assumptions (Solar)'!U48*365/10^9</f>
        <v>0.0665613843</v>
      </c>
      <c r="W901" s="176">
        <f>W897*'Assumptions (Solar)'!V47*'Assumptions (Solar)'!V48*365/10^9</f>
        <v>0.06748412</v>
      </c>
      <c r="X901" s="176">
        <f>X897*'Assumptions (Solar)'!W47*'Assumptions (Solar)'!W48*365/10^9</f>
        <v>0.4266808351</v>
      </c>
      <c r="Y901" s="176">
        <f>Y897*'Assumptions (Solar)'!X47*'Assumptions (Solar)'!X48*365/10^9</f>
        <v>0.7926169485</v>
      </c>
      <c r="Z901" s="176">
        <f>Z897*'Assumptions (Solar)'!Y47*'Assumptions (Solar)'!Y48*365/10^9</f>
        <v>1.173446124</v>
      </c>
      <c r="AA901" s="176">
        <f>AA897*'Assumptions (Solar)'!Z47*'Assumptions (Solar)'!Z48*365/10^9</f>
        <v>1.570642783</v>
      </c>
      <c r="AB901" s="176">
        <f>AB897*'Assumptions (Solar)'!AA47*'Assumptions (Solar)'!AA48*365/10^9</f>
        <v>2.000421202</v>
      </c>
      <c r="AC901" s="176">
        <f>AC897*'Assumptions (Solar)'!AB47*'Assumptions (Solar)'!AB48*365/10^9</f>
        <v>2.424414336</v>
      </c>
      <c r="AD901" s="176">
        <f>AD897*'Assumptions (Solar)'!AC47*'Assumptions (Solar)'!AC48*365/10^9</f>
        <v>2.871446749</v>
      </c>
      <c r="AE901" s="176">
        <f>AE897*'Assumptions (Solar)'!AD47*'Assumptions (Solar)'!AD48*365/10^9</f>
        <v>3.328285984</v>
      </c>
      <c r="AF901" s="176">
        <f>AF897*'Assumptions (Solar)'!AE47*'Assumptions (Solar)'!AE48*365/10^9</f>
        <v>3.803476038</v>
      </c>
      <c r="AG901" s="176">
        <f>AG897*'Assumptions (Solar)'!AF47*'Assumptions (Solar)'!AF48*365/10^9</f>
        <v>4.295248665</v>
      </c>
      <c r="AH901" s="176">
        <f>AH897*'Assumptions (Solar)'!AG47*'Assumptions (Solar)'!AG48*365/10^9</f>
        <v>4.810916611</v>
      </c>
      <c r="AI901" s="176">
        <f>AI897*'Assumptions (Solar)'!AH47*'Assumptions (Solar)'!AH48*365/10^9</f>
        <v>5.323243238</v>
      </c>
      <c r="AJ901" s="176">
        <f>AJ897*'Assumptions (Solar)'!AI47*'Assumptions (Solar)'!AI48*365/10^9</f>
        <v>5.847364352</v>
      </c>
      <c r="AK901" s="176">
        <f>AK897*'Assumptions (Solar)'!AJ47*'Assumptions (Solar)'!AJ48*365/10^9</f>
        <v>6.386701287</v>
      </c>
      <c r="AL901" s="176">
        <f>AL897*'Assumptions (Solar)'!AK47*'Assumptions (Solar)'!AK48*365/10^9</f>
        <v>6.951481399</v>
      </c>
      <c r="AM901" s="176">
        <f>AM897*'Assumptions (Solar)'!AL47*'Assumptions (Solar)'!AL48*365/10^9</f>
        <v>7.562694991</v>
      </c>
      <c r="AN901" s="176">
        <f>AN897*'Assumptions (Solar)'!AM47*'Assumptions (Solar)'!AM48*365/10^9</f>
        <v>8.187876351</v>
      </c>
      <c r="AO901" s="176">
        <f>AO897*'Assumptions (Solar)'!AN47*'Assumptions (Solar)'!AN48*365/10^9</f>
        <v>8.858743302</v>
      </c>
      <c r="AP901" s="176">
        <f>AP897*'Assumptions (Solar)'!AO47*'Assumptions (Solar)'!AO48*365/10^9</f>
        <v>9.554597445</v>
      </c>
      <c r="AQ901" s="176">
        <f>AQ897*'Assumptions (Solar)'!AP47*'Assumptions (Solar)'!AP48*365/10^9</f>
        <v>10.25762489</v>
      </c>
      <c r="AR901" s="176">
        <f>AR897*'Assumptions (Solar)'!AQ47*'Assumptions (Solar)'!AQ48*365/10^9</f>
        <v>10.97621669</v>
      </c>
      <c r="AS901" s="176">
        <f>AS897*'Assumptions (Solar)'!AR47*'Assumptions (Solar)'!AR48*365/10^9</f>
        <v>11.71318185</v>
      </c>
      <c r="AT901" s="176">
        <f>AT897*'Assumptions (Solar)'!AS47*'Assumptions (Solar)'!AS48*365/10^9</f>
        <v>12.48360907</v>
      </c>
      <c r="AU901" s="176">
        <f>AU897*'Assumptions (Solar)'!AT47*'Assumptions (Solar)'!AT48*365/10^9</f>
        <v>13.29188053</v>
      </c>
      <c r="AV901" s="176">
        <f>AV897*'Assumptions (Solar)'!AU47*'Assumptions (Solar)'!AU48*365/10^9</f>
        <v>14.12969023</v>
      </c>
      <c r="AW901" s="176">
        <f>AW897*'Assumptions (Solar)'!AV47*'Assumptions (Solar)'!AV48*365/10^9</f>
        <v>14.96502361</v>
      </c>
      <c r="AX901" s="176">
        <f>AX897*'Assumptions (Solar)'!AW47*'Assumptions (Solar)'!AW48*365/10^9</f>
        <v>15.87790796</v>
      </c>
      <c r="AY901" s="176">
        <f>AY897*'Assumptions (Solar)'!AX47*'Assumptions (Solar)'!AX48*365/10^9</f>
        <v>17.05527526</v>
      </c>
      <c r="AZ901" s="176">
        <f>AZ897*'Assumptions (Solar)'!AY47*'Assumptions (Solar)'!AY48*365/10^9</f>
        <v>18.13072327</v>
      </c>
      <c r="BA901" s="176">
        <f>BA897*'Assumptions (Solar)'!AZ47*'Assumptions (Solar)'!AZ48*365/10^9</f>
        <v>19.13436103</v>
      </c>
    </row>
    <row r="902" ht="15.75" customHeight="1">
      <c r="A902" s="255" t="s">
        <v>46</v>
      </c>
      <c r="B902" s="159" t="s">
        <v>149</v>
      </c>
      <c r="C902" s="172">
        <f t="array" ref="C902:V902">transpose('Assumptions (Solar)'!V123:V142)</f>
        <v>0</v>
      </c>
      <c r="D902" s="172">
        <v>0.0</v>
      </c>
      <c r="E902" s="172">
        <v>0.0</v>
      </c>
      <c r="F902" s="172">
        <v>0.0</v>
      </c>
      <c r="G902" s="172">
        <v>0.0</v>
      </c>
      <c r="H902" s="172">
        <v>0.5</v>
      </c>
      <c r="I902" s="172">
        <v>0.9</v>
      </c>
      <c r="J902" s="172">
        <v>1.3</v>
      </c>
      <c r="K902" s="172">
        <v>5.0</v>
      </c>
      <c r="L902" s="172">
        <v>19.4</v>
      </c>
      <c r="M902" s="172">
        <v>51.0</v>
      </c>
      <c r="N902" s="172">
        <v>217.4</v>
      </c>
      <c r="O902" s="172">
        <v>162.3</v>
      </c>
      <c r="P902" s="172">
        <v>127.4</v>
      </c>
      <c r="Q902" s="172">
        <v>74.5</v>
      </c>
      <c r="R902" s="172">
        <v>114.2</v>
      </c>
      <c r="S902" s="172">
        <v>327.5</v>
      </c>
      <c r="T902" s="172">
        <v>384.2</v>
      </c>
      <c r="U902" s="172">
        <v>307.7</v>
      </c>
      <c r="V902" s="172">
        <v>0.0</v>
      </c>
      <c r="W902" s="152">
        <v>0.0</v>
      </c>
      <c r="X902" s="148">
        <f t="shared" ref="X902:BA902" si="41">if(X897&gt;X896,X897-X896,0)</f>
        <v>11082.96485</v>
      </c>
      <c r="Y902" s="148">
        <f t="shared" si="41"/>
        <v>11082.96485</v>
      </c>
      <c r="Z902" s="148">
        <f t="shared" si="41"/>
        <v>11082.96485</v>
      </c>
      <c r="AA902" s="148">
        <f t="shared" si="41"/>
        <v>11082.96485</v>
      </c>
      <c r="AB902" s="148">
        <f t="shared" si="41"/>
        <v>11082.96485</v>
      </c>
      <c r="AC902" s="148">
        <f t="shared" si="41"/>
        <v>11082.96485</v>
      </c>
      <c r="AD902" s="148">
        <f t="shared" si="41"/>
        <v>11082.96485</v>
      </c>
      <c r="AE902" s="148">
        <f t="shared" si="41"/>
        <v>11082.96485</v>
      </c>
      <c r="AF902" s="148">
        <f t="shared" si="41"/>
        <v>11082.96485</v>
      </c>
      <c r="AG902" s="148">
        <f t="shared" si="41"/>
        <v>11082.96485</v>
      </c>
      <c r="AH902" s="148">
        <f t="shared" si="41"/>
        <v>11083.46485</v>
      </c>
      <c r="AI902" s="148">
        <f t="shared" si="41"/>
        <v>11083.86485</v>
      </c>
      <c r="AJ902" s="148">
        <f t="shared" si="41"/>
        <v>11084.26485</v>
      </c>
      <c r="AK902" s="148">
        <f t="shared" si="41"/>
        <v>11087.96485</v>
      </c>
      <c r="AL902" s="148">
        <f t="shared" si="41"/>
        <v>11102.36485</v>
      </c>
      <c r="AM902" s="148">
        <f t="shared" si="41"/>
        <v>11133.96485</v>
      </c>
      <c r="AN902" s="148">
        <f t="shared" si="41"/>
        <v>11300.36485</v>
      </c>
      <c r="AO902" s="148">
        <f t="shared" si="41"/>
        <v>11245.26485</v>
      </c>
      <c r="AP902" s="148">
        <f t="shared" si="41"/>
        <v>11210.36485</v>
      </c>
      <c r="AQ902" s="148">
        <f t="shared" si="41"/>
        <v>11157.46485</v>
      </c>
      <c r="AR902" s="148">
        <f t="shared" si="41"/>
        <v>11197.16485</v>
      </c>
      <c r="AS902" s="148">
        <f t="shared" si="41"/>
        <v>11410.46485</v>
      </c>
      <c r="AT902" s="148">
        <f t="shared" si="41"/>
        <v>11467.16485</v>
      </c>
      <c r="AU902" s="148">
        <f t="shared" si="41"/>
        <v>11390.66485</v>
      </c>
      <c r="AV902" s="148">
        <f t="shared" si="41"/>
        <v>11082.96485</v>
      </c>
      <c r="AW902" s="148">
        <f t="shared" si="41"/>
        <v>11082.96485</v>
      </c>
      <c r="AX902" s="148">
        <f t="shared" si="41"/>
        <v>22165.92971</v>
      </c>
      <c r="AY902" s="148">
        <f t="shared" si="41"/>
        <v>22165.92971</v>
      </c>
      <c r="AZ902" s="148">
        <f t="shared" si="41"/>
        <v>22165.92971</v>
      </c>
      <c r="BA902" s="148">
        <f t="shared" si="41"/>
        <v>22165.92971</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0.003556254882</v>
      </c>
      <c r="H904" s="176">
        <f t="shared" si="42"/>
        <v>0.006324128971</v>
      </c>
      <c r="I904" s="176">
        <f t="shared" si="42"/>
        <v>0.009280409017</v>
      </c>
      <c r="J904" s="176">
        <f t="shared" si="42"/>
        <v>0.03627434589</v>
      </c>
      <c r="K904" s="176">
        <f t="shared" si="42"/>
        <v>0.1377362441</v>
      </c>
      <c r="L904" s="176">
        <f t="shared" si="42"/>
        <v>0.3539855516</v>
      </c>
      <c r="M904" s="176">
        <f t="shared" si="42"/>
        <v>1.228918379</v>
      </c>
      <c r="N904" s="176">
        <f t="shared" si="42"/>
        <v>0.8468288457</v>
      </c>
      <c r="O904" s="176">
        <f t="shared" si="42"/>
        <v>0.5544363651</v>
      </c>
      <c r="P904" s="176">
        <f t="shared" si="42"/>
        <v>0.3156521237</v>
      </c>
      <c r="Q904" s="176">
        <f t="shared" si="42"/>
        <v>0.458162084</v>
      </c>
      <c r="R904" s="176">
        <f t="shared" si="42"/>
        <v>1.181567342</v>
      </c>
      <c r="S904" s="176">
        <f t="shared" si="42"/>
        <v>1.203494005</v>
      </c>
      <c r="T904" s="176">
        <f t="shared" si="42"/>
        <v>0.9099636382</v>
      </c>
      <c r="U904" s="176">
        <f t="shared" si="42"/>
        <v>0</v>
      </c>
      <c r="V904" s="176">
        <f t="shared" si="42"/>
        <v>0</v>
      </c>
      <c r="W904" s="176">
        <f t="shared" si="42"/>
        <v>21.88838611</v>
      </c>
      <c r="X904" s="176">
        <f t="shared" si="42"/>
        <v>15.29114829</v>
      </c>
      <c r="Y904" s="176">
        <f t="shared" si="42"/>
        <v>14.96684227</v>
      </c>
      <c r="Z904" s="176">
        <f t="shared" si="42"/>
        <v>14.62406269</v>
      </c>
      <c r="AA904" s="176">
        <f t="shared" si="42"/>
        <v>14.27465738</v>
      </c>
      <c r="AB904" s="176">
        <f t="shared" si="42"/>
        <v>13.89336507</v>
      </c>
      <c r="AC904" s="176">
        <f t="shared" si="42"/>
        <v>13.49176258</v>
      </c>
      <c r="AD904" s="176">
        <f t="shared" si="42"/>
        <v>13.08239046</v>
      </c>
      <c r="AE904" s="176">
        <f t="shared" si="42"/>
        <v>12.63846534</v>
      </c>
      <c r="AF904" s="176">
        <f t="shared" si="42"/>
        <v>12.17224001</v>
      </c>
      <c r="AG904" s="176">
        <f t="shared" si="42"/>
        <v>11.6835404</v>
      </c>
      <c r="AH904" s="176">
        <f t="shared" si="42"/>
        <v>11.81216335</v>
      </c>
      <c r="AI904" s="176">
        <f t="shared" si="42"/>
        <v>11.94135081</v>
      </c>
      <c r="AJ904" s="176">
        <f t="shared" si="42"/>
        <v>12.05985383</v>
      </c>
      <c r="AK904" s="176">
        <f t="shared" si="42"/>
        <v>12.20522758</v>
      </c>
      <c r="AL904" s="176">
        <f t="shared" si="42"/>
        <v>12.35505065</v>
      </c>
      <c r="AM904" s="176">
        <f t="shared" si="42"/>
        <v>12.67233384</v>
      </c>
      <c r="AN904" s="176">
        <f t="shared" si="42"/>
        <v>12.7266987</v>
      </c>
      <c r="AO904" s="176">
        <f t="shared" si="42"/>
        <v>12.81922678</v>
      </c>
      <c r="AP904" s="176">
        <f t="shared" si="42"/>
        <v>12.89045866</v>
      </c>
      <c r="AQ904" s="176">
        <f t="shared" si="42"/>
        <v>13.05167391</v>
      </c>
      <c r="AR904" s="176">
        <f t="shared" si="42"/>
        <v>13.43521168</v>
      </c>
      <c r="AS904" s="176">
        <f t="shared" si="42"/>
        <v>13.61952418</v>
      </c>
      <c r="AT904" s="176">
        <f t="shared" si="42"/>
        <v>13.66334782</v>
      </c>
      <c r="AU904" s="176">
        <f t="shared" si="42"/>
        <v>13.40708679</v>
      </c>
      <c r="AV904" s="176">
        <f t="shared" si="42"/>
        <v>13.53793422</v>
      </c>
      <c r="AW904" s="176">
        <f t="shared" si="42"/>
        <v>27.33756862</v>
      </c>
      <c r="AX904" s="176">
        <f t="shared" si="42"/>
        <v>27.56035732</v>
      </c>
      <c r="AY904" s="176">
        <f t="shared" si="42"/>
        <v>27.82100878</v>
      </c>
      <c r="AZ904" s="176">
        <f t="shared" si="42"/>
        <v>28.04099411</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0.003556254882</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0.006324128971</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0.009280409017</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0.03627434589</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0.1377362441</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0.3539855516</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1.228918379</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0.8468288457</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0.5544363651</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0.3156521237</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0.458162084</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1.181567342</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1.203494005</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0.9099636382</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21.88838611</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15.29114829</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14.96684227</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14.62406269</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14.27465738</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13.89336507</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13.49176258</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13.08239046</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12.63846534</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12.17224001</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11.6835404</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11.81216335</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11.94135081</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12.05985383</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12.20522758</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12.35505065</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12.67233384</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12.7266987</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12.81922678</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12.89045866</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13.05167391</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13.43521168</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13.61952418</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13.66334782</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13.40708679</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13.53793422</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27.33756862</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27.56035732</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27.82100878</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28.04099411</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0.002133752929</v>
      </c>
      <c r="H956" s="244">
        <f>H904*'Assumptions (Solar)'!$V$8</f>
        <v>0.003794477383</v>
      </c>
      <c r="I956" s="244">
        <f>I904*'Assumptions (Solar)'!$V$8</f>
        <v>0.00556824541</v>
      </c>
      <c r="J956" s="244">
        <f>J904*'Assumptions (Solar)'!$V$8</f>
        <v>0.02176460753</v>
      </c>
      <c r="K956" s="244">
        <f>K904*'Assumptions (Solar)'!$V$8</f>
        <v>0.08264174648</v>
      </c>
      <c r="L956" s="244">
        <f>L904*'Assumptions (Solar)'!$V$8</f>
        <v>0.212391331</v>
      </c>
      <c r="M956" s="244">
        <f>M904*'Assumptions (Solar)'!$V$8</f>
        <v>0.7373510274</v>
      </c>
      <c r="N956" s="244">
        <f>N904*'Assumptions (Solar)'!$V$8</f>
        <v>0.5080973074</v>
      </c>
      <c r="O956" s="244">
        <f>O904*'Assumptions (Solar)'!$V$8</f>
        <v>0.332661819</v>
      </c>
      <c r="P956" s="244">
        <f>P904*'Assumptions (Solar)'!$V$8</f>
        <v>0.1893912742</v>
      </c>
      <c r="Q956" s="244">
        <f>Q904*'Assumptions (Solar)'!$V$8</f>
        <v>0.2748972504</v>
      </c>
      <c r="R956" s="244">
        <f>R904*'Assumptions (Solar)'!$V$8</f>
        <v>0.7089404054</v>
      </c>
      <c r="S956" s="244">
        <f>S904*'Assumptions (Solar)'!$V$8</f>
        <v>0.7220964033</v>
      </c>
      <c r="T956" s="244">
        <f>T904*'Assumptions (Solar)'!$V$8</f>
        <v>0.5459781829</v>
      </c>
      <c r="U956" s="244">
        <f>U904*'Assumptions (Solar)'!$V$8</f>
        <v>0</v>
      </c>
      <c r="V956" s="244">
        <f>V904*'Assumptions (Solar)'!$V$8</f>
        <v>0</v>
      </c>
      <c r="W956" s="244">
        <f>W904*'Assumptions (Solar)'!$V$8</f>
        <v>13.13303166</v>
      </c>
      <c r="X956" s="244">
        <f>X904*'Assumptions (Solar)'!$V$8</f>
        <v>9.174688972</v>
      </c>
      <c r="Y956" s="244">
        <f>Y904*'Assumptions (Solar)'!$V$8</f>
        <v>8.980105364</v>
      </c>
      <c r="Z956" s="244">
        <f>Z904*'Assumptions (Solar)'!$V$8</f>
        <v>8.774437616</v>
      </c>
      <c r="AA956" s="244">
        <f>AA904*'Assumptions (Solar)'!$V$8</f>
        <v>8.564794431</v>
      </c>
      <c r="AB956" s="244">
        <f>AB904*'Assumptions (Solar)'!$V$8</f>
        <v>8.336019044</v>
      </c>
      <c r="AC956" s="244">
        <f>AC904*'Assumptions (Solar)'!$V$8</f>
        <v>8.09505755</v>
      </c>
      <c r="AD956" s="244">
        <f>AD904*'Assumptions (Solar)'!$V$8</f>
        <v>7.849434279</v>
      </c>
      <c r="AE956" s="244">
        <f>AE904*'Assumptions (Solar)'!$V$8</f>
        <v>7.583079205</v>
      </c>
      <c r="AF956" s="244">
        <f>AF904*'Assumptions (Solar)'!$V$8</f>
        <v>7.303344008</v>
      </c>
      <c r="AG956" s="244">
        <f>AG904*'Assumptions (Solar)'!$V$8</f>
        <v>7.010124239</v>
      </c>
      <c r="AH956" s="244">
        <f>AH904*'Assumptions (Solar)'!$V$8</f>
        <v>7.087298011</v>
      </c>
      <c r="AI956" s="244">
        <f>AI904*'Assumptions (Solar)'!$V$8</f>
        <v>7.164810487</v>
      </c>
      <c r="AJ956" s="244">
        <f>AJ904*'Assumptions (Solar)'!$V$8</f>
        <v>7.235912296</v>
      </c>
      <c r="AK956" s="244">
        <f>AK904*'Assumptions (Solar)'!$V$8</f>
        <v>7.323136546</v>
      </c>
      <c r="AL956" s="244">
        <f>AL904*'Assumptions (Solar)'!$V$8</f>
        <v>7.41303039</v>
      </c>
      <c r="AM956" s="244">
        <f>AM904*'Assumptions (Solar)'!$V$8</f>
        <v>7.603400302</v>
      </c>
      <c r="AN956" s="244">
        <f>AN904*'Assumptions (Solar)'!$V$8</f>
        <v>7.636019221</v>
      </c>
      <c r="AO956" s="244">
        <f>AO904*'Assumptions (Solar)'!$V$8</f>
        <v>7.69153607</v>
      </c>
      <c r="AP956" s="244">
        <f>AP904*'Assumptions (Solar)'!$V$8</f>
        <v>7.734275194</v>
      </c>
      <c r="AQ956" s="244">
        <f>AQ904*'Assumptions (Solar)'!$V$8</f>
        <v>7.831004345</v>
      </c>
      <c r="AR956" s="244">
        <f>AR904*'Assumptions (Solar)'!$V$8</f>
        <v>8.061127007</v>
      </c>
      <c r="AS956" s="244">
        <f>AS904*'Assumptions (Solar)'!$V$8</f>
        <v>8.17171451</v>
      </c>
      <c r="AT956" s="244">
        <f>AT904*'Assumptions (Solar)'!$V$8</f>
        <v>8.198008693</v>
      </c>
      <c r="AU956" s="244">
        <f>AU904*'Assumptions (Solar)'!$V$8</f>
        <v>8.044252075</v>
      </c>
      <c r="AV956" s="244">
        <f>AV904*'Assumptions (Solar)'!$V$8</f>
        <v>8.122760532</v>
      </c>
      <c r="AW956" s="244">
        <f>AW904*'Assumptions (Solar)'!$V$8</f>
        <v>16.40254117</v>
      </c>
      <c r="AX956" s="244">
        <f>AX904*'Assumptions (Solar)'!$V$8</f>
        <v>16.53621439</v>
      </c>
      <c r="AY956" s="244">
        <f>AY904*'Assumptions (Solar)'!$V$8</f>
        <v>16.69260527</v>
      </c>
      <c r="AZ956" s="244">
        <f>AZ904*'Assumptions (Solar)'!$V$8</f>
        <v>16.82459646</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0.001422501953</v>
      </c>
      <c r="H957" s="244">
        <f>H904*'Assumptions (Solar)'!$V$9</f>
        <v>0.002529651588</v>
      </c>
      <c r="I957" s="244">
        <f>I904*'Assumptions (Solar)'!$V$9</f>
        <v>0.003712163607</v>
      </c>
      <c r="J957" s="244">
        <f>J904*'Assumptions (Solar)'!$V$9</f>
        <v>0.01450973836</v>
      </c>
      <c r="K957" s="244">
        <f>K904*'Assumptions (Solar)'!$V$9</f>
        <v>0.05509449765</v>
      </c>
      <c r="L957" s="244">
        <f>L904*'Assumptions (Solar)'!$V$9</f>
        <v>0.1415942206</v>
      </c>
      <c r="M957" s="244">
        <f>M904*'Assumptions (Solar)'!$V$9</f>
        <v>0.4915673516</v>
      </c>
      <c r="N957" s="244">
        <f>N904*'Assumptions (Solar)'!$V$9</f>
        <v>0.3387315383</v>
      </c>
      <c r="O957" s="244">
        <f>O904*'Assumptions (Solar)'!$V$9</f>
        <v>0.221774546</v>
      </c>
      <c r="P957" s="244">
        <f>P904*'Assumptions (Solar)'!$V$9</f>
        <v>0.1262608495</v>
      </c>
      <c r="Q957" s="244">
        <f>Q904*'Assumptions (Solar)'!$V$9</f>
        <v>0.1832648336</v>
      </c>
      <c r="R957" s="244">
        <f>R904*'Assumptions (Solar)'!$V$9</f>
        <v>0.472626937</v>
      </c>
      <c r="S957" s="244">
        <f>S904*'Assumptions (Solar)'!$V$9</f>
        <v>0.4813976022</v>
      </c>
      <c r="T957" s="244">
        <f>T904*'Assumptions (Solar)'!$V$9</f>
        <v>0.3639854553</v>
      </c>
      <c r="U957" s="244">
        <f>U904*'Assumptions (Solar)'!$V$9</f>
        <v>0</v>
      </c>
      <c r="V957" s="244">
        <f>V904*'Assumptions (Solar)'!$V$9</f>
        <v>0</v>
      </c>
      <c r="W957" s="244">
        <f>W904*'Assumptions (Solar)'!$V$9</f>
        <v>8.755354442</v>
      </c>
      <c r="X957" s="244">
        <f>X904*'Assumptions (Solar)'!$V$9</f>
        <v>6.116459315</v>
      </c>
      <c r="Y957" s="244">
        <f>Y904*'Assumptions (Solar)'!$V$9</f>
        <v>5.98673691</v>
      </c>
      <c r="Z957" s="244">
        <f>Z904*'Assumptions (Solar)'!$V$9</f>
        <v>5.849625077</v>
      </c>
      <c r="AA957" s="244">
        <f>AA904*'Assumptions (Solar)'!$V$9</f>
        <v>5.709862954</v>
      </c>
      <c r="AB957" s="244">
        <f>AB904*'Assumptions (Solar)'!$V$9</f>
        <v>5.55734603</v>
      </c>
      <c r="AC957" s="244">
        <f>AC904*'Assumptions (Solar)'!$V$9</f>
        <v>5.396705033</v>
      </c>
      <c r="AD957" s="244">
        <f>AD904*'Assumptions (Solar)'!$V$9</f>
        <v>5.232956186</v>
      </c>
      <c r="AE957" s="244">
        <f>AE904*'Assumptions (Solar)'!$V$9</f>
        <v>5.055386137</v>
      </c>
      <c r="AF957" s="244">
        <f>AF904*'Assumptions (Solar)'!$V$9</f>
        <v>4.868896006</v>
      </c>
      <c r="AG957" s="244">
        <f>AG904*'Assumptions (Solar)'!$V$9</f>
        <v>4.673416159</v>
      </c>
      <c r="AH957" s="244">
        <f>AH904*'Assumptions (Solar)'!$V$9</f>
        <v>4.72486534</v>
      </c>
      <c r="AI957" s="244">
        <f>AI904*'Assumptions (Solar)'!$V$9</f>
        <v>4.776540325</v>
      </c>
      <c r="AJ957" s="244">
        <f>AJ904*'Assumptions (Solar)'!$V$9</f>
        <v>4.823941531</v>
      </c>
      <c r="AK957" s="244">
        <f>AK904*'Assumptions (Solar)'!$V$9</f>
        <v>4.882091031</v>
      </c>
      <c r="AL957" s="244">
        <f>AL904*'Assumptions (Solar)'!$V$9</f>
        <v>4.94202026</v>
      </c>
      <c r="AM957" s="244">
        <f>AM904*'Assumptions (Solar)'!$V$9</f>
        <v>5.068933535</v>
      </c>
      <c r="AN957" s="244">
        <f>AN904*'Assumptions (Solar)'!$V$9</f>
        <v>5.090679481</v>
      </c>
      <c r="AO957" s="244">
        <f>AO904*'Assumptions (Solar)'!$V$9</f>
        <v>5.127690714</v>
      </c>
      <c r="AP957" s="244">
        <f>AP904*'Assumptions (Solar)'!$V$9</f>
        <v>5.156183463</v>
      </c>
      <c r="AQ957" s="244">
        <f>AQ904*'Assumptions (Solar)'!$V$9</f>
        <v>5.220669563</v>
      </c>
      <c r="AR957" s="244">
        <f>AR904*'Assumptions (Solar)'!$V$9</f>
        <v>5.374084671</v>
      </c>
      <c r="AS957" s="244">
        <f>AS904*'Assumptions (Solar)'!$V$9</f>
        <v>5.447809674</v>
      </c>
      <c r="AT957" s="244">
        <f>AT904*'Assumptions (Solar)'!$V$9</f>
        <v>5.465339129</v>
      </c>
      <c r="AU957" s="244">
        <f>AU904*'Assumptions (Solar)'!$V$9</f>
        <v>5.362834717</v>
      </c>
      <c r="AV957" s="244">
        <f>AV904*'Assumptions (Solar)'!$V$9</f>
        <v>5.415173688</v>
      </c>
      <c r="AW957" s="244">
        <f>AW904*'Assumptions (Solar)'!$V$9</f>
        <v>10.93502745</v>
      </c>
      <c r="AX957" s="244">
        <f>AX904*'Assumptions (Solar)'!$V$9</f>
        <v>11.02414293</v>
      </c>
      <c r="AY957" s="244">
        <f>AY904*'Assumptions (Solar)'!$V$9</f>
        <v>11.12840351</v>
      </c>
      <c r="AZ957" s="244">
        <f>AZ904*'Assumptions (Solar)'!$V$9</f>
        <v>11.21639764</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-0.0001472918737</v>
      </c>
      <c r="I958" s="177">
        <f t="array" ref="I958">SUM(IF(ISERROR(I959:I1009),"",I959:I1009))</f>
        <v>-0.0004210060572</v>
      </c>
      <c r="J958" s="177">
        <f t="array" ref="J958">SUM(IF(ISERROR(J959:J1009),"",J959:J1009))</f>
        <v>-0.0008390596754</v>
      </c>
      <c r="K958" s="177">
        <f t="array" ref="K958">SUM(IF(ISERROR(K959:K1009),"",K959:K1009))</f>
        <v>-0.002408584179</v>
      </c>
      <c r="L958" s="177">
        <f t="array" ref="L958">SUM(IF(ISERROR(L959:L1009),"",L959:L1009))</f>
        <v>-0.008305988418</v>
      </c>
      <c r="M958" s="177">
        <f t="array" ref="M958">SUM(IF(ISERROR(M959:M1009),"",M959:M1009))</f>
        <v>-0.02363173247</v>
      </c>
      <c r="N958" s="177">
        <f t="array" ref="N958">SUM(IF(ISERROR(N959:N1009),"",N959:N1009))</f>
        <v>-0.07642123548</v>
      </c>
      <c r="O958" s="177">
        <f t="array" ref="O958">SUM(IF(ISERROR(O959:O1009),"",O959:O1009))</f>
        <v>-0.1176086317</v>
      </c>
      <c r="P958" s="177">
        <f t="array" ref="P958">SUM(IF(ISERROR(P959:P1009),"",P959:P1009))</f>
        <v>-0.1499807975</v>
      </c>
      <c r="Q958" s="177">
        <f t="array" ref="Q958">SUM(IF(ISERROR(Q959:Q1009),"",Q959:Q1009))</f>
        <v>-0.1750528441</v>
      </c>
      <c r="R958" s="177">
        <f t="array" ref="R958">SUM(IF(ISERROR(R959:R1009),"",R959:R1009))</f>
        <v>-0.2077150962</v>
      </c>
      <c r="S958" s="177">
        <f t="array" ref="S958">SUM(IF(ISERROR(S959:S1009),"",S959:S1009))</f>
        <v>-0.2727046085</v>
      </c>
      <c r="T958" s="177">
        <f t="array" ref="T958">SUM(IF(ISERROR(T959:T1009),"",T959:T1009))</f>
        <v>-0.3435370899</v>
      </c>
      <c r="U958" s="177">
        <f t="array" ref="U958">SUM(IF(ISERROR(U959:U1009),"",U959:U1009))</f>
        <v>-0.4054650836</v>
      </c>
      <c r="V958" s="177">
        <f t="array" ref="V958">SUM(IF(ISERROR(V959:V1009),"",V959:V1009))</f>
        <v>-0.4255862331</v>
      </c>
      <c r="W958" s="177">
        <f t="array" ref="W958">SUM(IF(ISERROR(W959:W1009),"",W959:W1009))</f>
        <v>-0.4279805603</v>
      </c>
      <c r="X958" s="177">
        <f t="array" ref="X958">SUM(IF(ISERROR(X959:X1009),"",X959:X1009))</f>
        <v>-1.258898419</v>
      </c>
      <c r="Y958" s="177">
        <f t="array" ref="Y958">SUM(IF(ISERROR(Y959:Y1009),"",Y959:Y1009))</f>
        <v>-1.9172129</v>
      </c>
      <c r="Z958" s="177">
        <f t="array" ref="Z958">SUM(IF(ISERROR(Z959:Z1009),"",Z959:Z1009))</f>
        <v>-2.640905592</v>
      </c>
      <c r="AA958" s="177">
        <f t="array" ref="AA958">SUM(IF(ISERROR(AA959:AA1009),"",AA959:AA1009))</f>
        <v>-3.429648097</v>
      </c>
      <c r="AB958" s="177">
        <f t="array" ref="AB958">SUM(IF(ISERROR(AB959:AB1009),"",AB959:AB1009))</f>
        <v>-4.254275529</v>
      </c>
      <c r="AC958" s="177">
        <f t="array" ref="AC958">SUM(IF(ISERROR(AC959:AC1009),"",AC959:AC1009))</f>
        <v>-5.064395677</v>
      </c>
      <c r="AD958" s="177">
        <f t="array" ref="AD958">SUM(IF(ISERROR(AD959:AD1009),"",AD959:AD1009))</f>
        <v>-5.920731357</v>
      </c>
      <c r="AE958" s="177">
        <f t="array" ref="AE958">SUM(IF(ISERROR(AE959:AE1009),"",AE959:AE1009))</f>
        <v>-6.854865451</v>
      </c>
      <c r="AF958" s="177">
        <f t="array" ref="AF958">SUM(IF(ISERROR(AF959:AF1009),"",AF959:AF1009))</f>
        <v>-7.926710768</v>
      </c>
      <c r="AG958" s="177">
        <f t="array" ref="AG958">SUM(IF(ISERROR(AG959:AG1009),"",AG959:AG1009))</f>
        <v>-9.064993732</v>
      </c>
      <c r="AH958" s="177">
        <f t="array" ref="AH958">SUM(IF(ISERROR(AH959:AH1009),"",AH959:AH1009))</f>
        <v>-8.316889529</v>
      </c>
      <c r="AI958" s="177">
        <f t="array" ref="AI958">SUM(IF(ISERROR(AI959:AI1009),"",AI959:AI1009))</f>
        <v>-8.104174042</v>
      </c>
      <c r="AJ958" s="177">
        <f t="array" ref="AJ958">SUM(IF(ISERROR(AJ959:AJ1009),"",AJ959:AJ1009))</f>
        <v>-7.908790659</v>
      </c>
      <c r="AK958" s="177">
        <f t="array" ref="AK958">SUM(IF(ISERROR(AK959:AK1009),"",AK959:AK1009))</f>
        <v>-7.733335287</v>
      </c>
      <c r="AL958" s="177">
        <f t="array" ref="AL958">SUM(IF(ISERROR(AL959:AL1009),"",AL959:AL1009))</f>
        <v>-7.581107546</v>
      </c>
      <c r="AM958" s="177">
        <f t="array" ref="AM958">SUM(IF(ISERROR(AM959:AM1009),"",AM959:AM1009))</f>
        <v>-7.457001191</v>
      </c>
      <c r="AN958" s="177">
        <f t="array" ref="AN958">SUM(IF(ISERROR(AN959:AN1009),"",AN959:AN1009))</f>
        <v>-7.372017834</v>
      </c>
      <c r="AO958" s="177">
        <f t="array" ref="AO958">SUM(IF(ISERROR(AO959:AO1009),"",AO959:AO1009))</f>
        <v>-7.319092586</v>
      </c>
      <c r="AP958" s="177">
        <f t="array" ref="AP958">SUM(IF(ISERROR(AP959:AP1009),"",AP959:AP1009))</f>
        <v>-7.305460379</v>
      </c>
      <c r="AQ958" s="177">
        <f t="array" ref="AQ958">SUM(IF(ISERROR(AQ959:AQ1009),"",AQ959:AQ1009))</f>
        <v>-7.335376648</v>
      </c>
      <c r="AR958" s="177">
        <f t="array" ref="AR958">SUM(IF(ISERROR(AR959:AR1009),"",AR959:AR1009))</f>
        <v>-7.418061775</v>
      </c>
      <c r="AS958" s="177">
        <f t="array" ref="AS958">SUM(IF(ISERROR(AS959:AS1009),"",AS959:AS1009))</f>
        <v>-7.511745793</v>
      </c>
      <c r="AT958" s="177">
        <f t="array" ref="AT958">SUM(IF(ISERROR(AT959:AT1009),"",AT959:AT1009))</f>
        <v>-7.609006688</v>
      </c>
      <c r="AU958" s="177">
        <f t="array" ref="AU958">SUM(IF(ISERROR(AU959:AU1009),"",AU959:AU1009))</f>
        <v>-7.705267262</v>
      </c>
      <c r="AV958" s="177">
        <f t="array" ref="AV958">SUM(IF(ISERROR(AV959:AV1009),"",AV959:AV1009))</f>
        <v>-7.785615955</v>
      </c>
      <c r="AW958" s="177">
        <f t="array" ref="AW958">SUM(IF(ISERROR(AW959:AW1009),"",AW959:AW1009))</f>
        <v>-7.864415109</v>
      </c>
      <c r="AX958" s="177">
        <f t="array" ref="AX958">SUM(IF(ISERROR(AX959:AX1009),"",AX959:AX1009))</f>
        <v>-8.492696489</v>
      </c>
      <c r="AY958" s="177">
        <f t="array" ref="AY958">SUM(IF(ISERROR(AY959:AY1009),"",AY959:AY1009))</f>
        <v>-9.175606592</v>
      </c>
      <c r="AZ958" s="177">
        <f t="array" ref="AZ958">SUM(IF(ISERROR(AZ959:AZ1009),"",AZ959:AZ1009))</f>
        <v>-9.915671438</v>
      </c>
      <c r="BA958" s="177">
        <f t="array" ref="BA958">SUM(IF(ISERROR(BA959:BA1009),"",BA959:BA1009))</f>
        <v>-10.71768337</v>
      </c>
      <c r="BB958" s="177">
        <f t="array" ref="BB958">SUM(IF(ISERROR(BB959:BB1009),"",BB959:BB1009))</f>
        <v>-10.40804746</v>
      </c>
      <c r="BC958" s="177">
        <f t="array" ref="BC958">SUM(IF(ISERROR(BC959:BC1009),"",BC959:BC1009))</f>
        <v>-10.03934562</v>
      </c>
      <c r="BD958" s="177">
        <f t="array" ref="BD958">SUM(IF(ISERROR(BD959:BD1009),"",BD959:BD1009))</f>
        <v>-9.624666839</v>
      </c>
      <c r="BE958" s="177">
        <f t="array" ref="BE958">SUM(IF(ISERROR(BE959:BE1009),"",BE959:BE1009))</f>
        <v>-9.172895142</v>
      </c>
      <c r="BF958" s="177">
        <f t="array" ref="BF958">SUM(IF(ISERROR(BF959:BF1009),"",BF959:BF1009))</f>
        <v>-8.707895979</v>
      </c>
      <c r="BG958" s="177">
        <f t="array" ref="BG958">SUM(IF(ISERROR(BG959:BG1009),"",BG959:BG1009))</f>
        <v>-8.193996809</v>
      </c>
      <c r="BH958" s="177">
        <f t="array" ref="BH958">SUM(IF(ISERROR(BH959:BH1009),"",BH959:BH1009))</f>
        <v>-6.40505423</v>
      </c>
      <c r="BI958" s="177">
        <f t="array" ref="BI958">SUM(IF(ISERROR(BI959:BI1009),"",BI959:BI1009))</f>
        <v>-4.453074992</v>
      </c>
      <c r="BJ958" s="177">
        <f t="array" ref="BJ958">SUM(IF(ISERROR(BJ959:BJ1009),"",BJ959:BJ1009))</f>
        <v>-2.321630564</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-0.0001472918737</v>
      </c>
      <c r="I964" s="160">
        <f>IF(and($H$902&gt;0,Model!X$1&lt;='Assumptions (Solar)'!$V$13),PPMT('Assumptions (Solar)'!$V$10,Model!X$1,'Assumptions (Solar)'!$V$13,'Assumptions (Solar)'!$V$8*Model!$H$902*('Assumptions (Solar)'!$F$20*'Assumptions (Solar)'!$F$2+'Assumptions (Solar)'!$F$21*'Assumptions (Solar)'!$F$3)/10^9),0)</f>
        <v>-0.0001590752236</v>
      </c>
      <c r="J964" s="160">
        <f>IF(and($H$902&gt;0,Model!Y$1&lt;='Assumptions (Solar)'!$V$13),PPMT('Assumptions (Solar)'!$V$10,Model!Y$1,'Assumptions (Solar)'!$V$13,'Assumptions (Solar)'!$V$8*Model!$H$902*('Assumptions (Solar)'!$F$20*'Assumptions (Solar)'!$F$2+'Assumptions (Solar)'!$F$21*'Assumptions (Solar)'!$F$3)/10^9),0)</f>
        <v>-0.0001718012415</v>
      </c>
      <c r="K964" s="160">
        <f>IF(and($H$902&gt;0,Model!Z$1&lt;='Assumptions (Solar)'!$V$13),PPMT('Assumptions (Solar)'!$V$10,Model!Z$1,'Assumptions (Solar)'!$V$13,'Assumptions (Solar)'!$V$8*Model!$H$902*('Assumptions (Solar)'!$F$20*'Assumptions (Solar)'!$F$2+'Assumptions (Solar)'!$F$21*'Assumptions (Solar)'!$F$3)/10^9),0)</f>
        <v>-0.0001855453408</v>
      </c>
      <c r="L964" s="160">
        <f>IF(and($H$902&gt;0,Model!AA$1&lt;='Assumptions (Solar)'!$V$13),PPMT('Assumptions (Solar)'!$V$10,Model!AA$1,'Assumptions (Solar)'!$V$13,'Assumptions (Solar)'!$V$8*Model!$H$902*('Assumptions (Solar)'!$F$20*'Assumptions (Solar)'!$F$2+'Assumptions (Solar)'!$F$21*'Assumptions (Solar)'!$F$3)/10^9),0)</f>
        <v>-0.0002003889681</v>
      </c>
      <c r="M964" s="160">
        <f>IF(and($H$902&gt;0,Model!AB$1&lt;='Assumptions (Solar)'!$V$13),PPMT('Assumptions (Solar)'!$V$10,Model!AB$1,'Assumptions (Solar)'!$V$13,'Assumptions (Solar)'!$V$8*Model!$H$902*('Assumptions (Solar)'!$F$20*'Assumptions (Solar)'!$F$2+'Assumptions (Solar)'!$F$21*'Assumptions (Solar)'!$F$3)/10^9),0)</f>
        <v>-0.0002164200855</v>
      </c>
      <c r="N964" s="160">
        <f>IF(and($H$902&gt;0,Model!AC$1&lt;='Assumptions (Solar)'!$V$13),PPMT('Assumptions (Solar)'!$V$10,Model!AC$1,'Assumptions (Solar)'!$V$13,'Assumptions (Solar)'!$V$8*Model!$H$902*('Assumptions (Solar)'!$F$20*'Assumptions (Solar)'!$F$2+'Assumptions (Solar)'!$F$21*'Assumptions (Solar)'!$F$3)/10^9),0)</f>
        <v>-0.0002337336924</v>
      </c>
      <c r="O964" s="160">
        <f>IF(and($H$902&gt;0,Model!AD$1&lt;='Assumptions (Solar)'!$V$13),PPMT('Assumptions (Solar)'!$V$10,Model!AD$1,'Assumptions (Solar)'!$V$13,'Assumptions (Solar)'!$V$8*Model!$H$902*('Assumptions (Solar)'!$F$20*'Assumptions (Solar)'!$F$2+'Assumptions (Solar)'!$F$21*'Assumptions (Solar)'!$F$3)/10^9),0)</f>
        <v>-0.0002524323878</v>
      </c>
      <c r="P964" s="160">
        <f>IF(and($H$902&gt;0,Model!AE$1&lt;='Assumptions (Solar)'!$V$13),PPMT('Assumptions (Solar)'!$V$10,Model!AE$1,'Assumptions (Solar)'!$V$13,'Assumptions (Solar)'!$V$8*Model!$H$902*('Assumptions (Solar)'!$F$20*'Assumptions (Solar)'!$F$2+'Assumptions (Solar)'!$F$21*'Assumptions (Solar)'!$F$3)/10^9),0)</f>
        <v>-0.0002726269788</v>
      </c>
      <c r="Q964" s="160">
        <f>IF(and($H$902&gt;0,Model!AF$1&lt;='Assumptions (Solar)'!$V$13),PPMT('Assumptions (Solar)'!$V$10,Model!AF$1,'Assumptions (Solar)'!$V$13,'Assumptions (Solar)'!$V$8*Model!$H$902*('Assumptions (Solar)'!$F$20*'Assumptions (Solar)'!$F$2+'Assumptions (Solar)'!$F$21*'Assumptions (Solar)'!$F$3)/10^9),0)</f>
        <v>-0.0002944371371</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-0.0002619308336</v>
      </c>
      <c r="J965" s="160">
        <f>IF(and($I$902&gt;0,Model!X$1&lt;='Assumptions (Solar)'!$V$13),PPMT('Assumptions (Solar)'!$V$10,Model!X$1,'Assumptions (Solar)'!$V$13,'Assumptions (Solar)'!$V$8*Model!$I$902*('Assumptions (Solar)'!$G$20*'Assumptions (Solar)'!$G$2+'Assumptions (Solar)'!$G$21*'Assumptions (Solar)'!$G$3)/10^9),0)</f>
        <v>-0.0002828853003</v>
      </c>
      <c r="K965" s="160">
        <f>IF(and($I$902&gt;0,Model!Y$1&lt;='Assumptions (Solar)'!$V$13),PPMT('Assumptions (Solar)'!$V$10,Model!Y$1,'Assumptions (Solar)'!$V$13,'Assumptions (Solar)'!$V$8*Model!$I$902*('Assumptions (Solar)'!$G$20*'Assumptions (Solar)'!$G$2+'Assumptions (Solar)'!$G$21*'Assumptions (Solar)'!$G$3)/10^9),0)</f>
        <v>-0.0003055161243</v>
      </c>
      <c r="L965" s="160">
        <f>IF(and($I$902&gt;0,Model!Z$1&lt;='Assumptions (Solar)'!$V$13),PPMT('Assumptions (Solar)'!$V$10,Model!Z$1,'Assumptions (Solar)'!$V$13,'Assumptions (Solar)'!$V$8*Model!$I$902*('Assumptions (Solar)'!$G$20*'Assumptions (Solar)'!$G$2+'Assumptions (Solar)'!$G$21*'Assumptions (Solar)'!$G$3)/10^9),0)</f>
        <v>-0.0003299574143</v>
      </c>
      <c r="M965" s="160">
        <f>IF(and($I$902&gt;0,Model!AA$1&lt;='Assumptions (Solar)'!$V$13),PPMT('Assumptions (Solar)'!$V$10,Model!AA$1,'Assumptions (Solar)'!$V$13,'Assumptions (Solar)'!$V$8*Model!$I$902*('Assumptions (Solar)'!$G$20*'Assumptions (Solar)'!$G$2+'Assumptions (Solar)'!$G$21*'Assumptions (Solar)'!$G$3)/10^9),0)</f>
        <v>-0.0003563540074</v>
      </c>
      <c r="N965" s="160">
        <f>IF(and($I$902&gt;0,Model!AB$1&lt;='Assumptions (Solar)'!$V$13),PPMT('Assumptions (Solar)'!$V$10,Model!AB$1,'Assumptions (Solar)'!$V$13,'Assumptions (Solar)'!$V$8*Model!$I$902*('Assumptions (Solar)'!$G$20*'Assumptions (Solar)'!$G$2+'Assumptions (Solar)'!$G$21*'Assumptions (Solar)'!$G$3)/10^9),0)</f>
        <v>-0.000384862328</v>
      </c>
      <c r="O965" s="160">
        <f>IF(and($I$902&gt;0,Model!AC$1&lt;='Assumptions (Solar)'!$V$13),PPMT('Assumptions (Solar)'!$V$10,Model!AC$1,'Assumptions (Solar)'!$V$13,'Assumptions (Solar)'!$V$8*Model!$I$902*('Assumptions (Solar)'!$G$20*'Assumptions (Solar)'!$G$2+'Assumptions (Solar)'!$G$21*'Assumptions (Solar)'!$G$3)/10^9),0)</f>
        <v>-0.0004156513142</v>
      </c>
      <c r="P965" s="160">
        <f>IF(and($I$902&gt;0,Model!AD$1&lt;='Assumptions (Solar)'!$V$13),PPMT('Assumptions (Solar)'!$V$10,Model!AD$1,'Assumptions (Solar)'!$V$13,'Assumptions (Solar)'!$V$8*Model!$I$902*('Assumptions (Solar)'!$G$20*'Assumptions (Solar)'!$G$2+'Assumptions (Solar)'!$G$21*'Assumptions (Solar)'!$G$3)/10^9),0)</f>
        <v>-0.0004489034194</v>
      </c>
      <c r="Q965" s="160">
        <f>IF(and($I$902&gt;0,Model!AE$1&lt;='Assumptions (Solar)'!$V$13),PPMT('Assumptions (Solar)'!$V$10,Model!AE$1,'Assumptions (Solar)'!$V$13,'Assumptions (Solar)'!$V$8*Model!$I$902*('Assumptions (Solar)'!$G$20*'Assumptions (Solar)'!$G$2+'Assumptions (Solar)'!$G$21*'Assumptions (Solar)'!$G$3)/10^9),0)</f>
        <v>-0.0004848156929</v>
      </c>
      <c r="R965" s="160">
        <f>IF(and($I$902&gt;0,Model!AF$1&lt;='Assumptions (Solar)'!$V$13),PPMT('Assumptions (Solar)'!$V$10,Model!AF$1,'Assumptions (Solar)'!$V$13,'Assumptions (Solar)'!$V$8*Model!$I$902*('Assumptions (Solar)'!$G$20*'Assumptions (Solar)'!$G$2+'Assumptions (Solar)'!$G$21*'Assumptions (Solar)'!$G$3)/10^9),0)</f>
        <v>-0.0005236009483</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-0.0003843731336</v>
      </c>
      <c r="K966" s="160">
        <f>IF(and($J$902&gt;0,Model!X$1&lt;='Assumptions (Solar)'!$V$13),PPMT('Assumptions (Solar)'!$V$10,Model!X$1,'Assumptions (Solar)'!$V$13,'Assumptions (Solar)'!$V$8*Model!$J$902*('Assumptions (Solar)'!$H$20*'Assumptions (Solar)'!$H$2+'Assumptions (Solar)'!$H$21*'Assumptions (Solar)'!$H$3)/10^9),0)</f>
        <v>-0.0004151229843</v>
      </c>
      <c r="L966" s="160">
        <f>IF(and($J$902&gt;0,Model!Y$1&lt;='Assumptions (Solar)'!$V$13),PPMT('Assumptions (Solar)'!$V$10,Model!Y$1,'Assumptions (Solar)'!$V$13,'Assumptions (Solar)'!$V$8*Model!$J$902*('Assumptions (Solar)'!$H$20*'Assumptions (Solar)'!$H$2+'Assumptions (Solar)'!$H$21*'Assumptions (Solar)'!$H$3)/10^9),0)</f>
        <v>-0.000448332823</v>
      </c>
      <c r="M966" s="160">
        <f>IF(and($J$902&gt;0,Model!Z$1&lt;='Assumptions (Solar)'!$V$13),PPMT('Assumptions (Solar)'!$V$10,Model!Z$1,'Assumptions (Solar)'!$V$13,'Assumptions (Solar)'!$V$8*Model!$J$902*('Assumptions (Solar)'!$H$20*'Assumptions (Solar)'!$H$2+'Assumptions (Solar)'!$H$21*'Assumptions (Solar)'!$H$3)/10^9),0)</f>
        <v>-0.0004841994489</v>
      </c>
      <c r="N966" s="160">
        <f>IF(and($J$902&gt;0,Model!AA$1&lt;='Assumptions (Solar)'!$V$13),PPMT('Assumptions (Solar)'!$V$10,Model!AA$1,'Assumptions (Solar)'!$V$13,'Assumptions (Solar)'!$V$8*Model!$J$902*('Assumptions (Solar)'!$H$20*'Assumptions (Solar)'!$H$2+'Assumptions (Solar)'!$H$21*'Assumptions (Solar)'!$H$3)/10^9),0)</f>
        <v>-0.0005229354048</v>
      </c>
      <c r="O966" s="160">
        <f>IF(and($J$902&gt;0,Model!AB$1&lt;='Assumptions (Solar)'!$V$13),PPMT('Assumptions (Solar)'!$V$10,Model!AB$1,'Assumptions (Solar)'!$V$13,'Assumptions (Solar)'!$V$8*Model!$J$902*('Assumptions (Solar)'!$H$20*'Assumptions (Solar)'!$H$2+'Assumptions (Solar)'!$H$21*'Assumptions (Solar)'!$H$3)/10^9),0)</f>
        <v>-0.0005647702371</v>
      </c>
      <c r="P966" s="160">
        <f>IF(and($J$902&gt;0,Model!AC$1&lt;='Assumptions (Solar)'!$V$13),PPMT('Assumptions (Solar)'!$V$10,Model!AC$1,'Assumptions (Solar)'!$V$13,'Assumptions (Solar)'!$V$8*Model!$J$902*('Assumptions (Solar)'!$H$20*'Assumptions (Solar)'!$H$2+'Assumptions (Solar)'!$H$21*'Assumptions (Solar)'!$H$3)/10^9),0)</f>
        <v>-0.0006099518561</v>
      </c>
      <c r="Q966" s="160">
        <f>IF(and($J$902&gt;0,Model!AD$1&lt;='Assumptions (Solar)'!$V$13),PPMT('Assumptions (Solar)'!$V$10,Model!AD$1,'Assumptions (Solar)'!$V$13,'Assumptions (Solar)'!$V$8*Model!$J$902*('Assumptions (Solar)'!$H$20*'Assumptions (Solar)'!$H$2+'Assumptions (Solar)'!$H$21*'Assumptions (Solar)'!$H$3)/10^9),0)</f>
        <v>-0.0006587480046</v>
      </c>
      <c r="R966" s="160">
        <f>IF(and($J$902&gt;0,Model!AE$1&lt;='Assumptions (Solar)'!$V$13),PPMT('Assumptions (Solar)'!$V$10,Model!AE$1,'Assumptions (Solar)'!$V$13,'Assumptions (Solar)'!$V$8*Model!$J$902*('Assumptions (Solar)'!$H$20*'Assumptions (Solar)'!$H$2+'Assumptions (Solar)'!$H$21*'Assumptions (Solar)'!$H$3)/10^9),0)</f>
        <v>-0.000711447845</v>
      </c>
      <c r="S966" s="160">
        <f>IF(and($J$902&gt;0,Model!AF$1&lt;='Assumptions (Solar)'!$V$13),PPMT('Assumptions (Solar)'!$V$10,Model!AF$1,'Assumptions (Solar)'!$V$13,'Assumptions (Solar)'!$V$8*Model!$J$902*('Assumptions (Solar)'!$H$20*'Assumptions (Solar)'!$H$2+'Assumptions (Solar)'!$H$21*'Assumptions (Solar)'!$H$3)/10^9),0)</f>
        <v>-0.0007683636726</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-0.00150239973</v>
      </c>
      <c r="L967" s="160">
        <f>IF(and($K$902&gt;0,Model!X$1&lt;='Assumptions (Solar)'!$V$13),PPMT('Assumptions (Solar)'!$V$10,Model!X$1,'Assumptions (Solar)'!$V$13,'Assumptions (Solar)'!$V$8*Model!$K$902*('Assumptions (Solar)'!$I$20*'Assumptions (Solar)'!$I$2+'Assumptions (Solar)'!$I$21*'Assumptions (Solar)'!$I$3)/10^9),0)</f>
        <v>-0.001622591708</v>
      </c>
      <c r="M967" s="160">
        <f>IF(and($K$902&gt;0,Model!Y$1&lt;='Assumptions (Solar)'!$V$13),PPMT('Assumptions (Solar)'!$V$10,Model!Y$1,'Assumptions (Solar)'!$V$13,'Assumptions (Solar)'!$V$8*Model!$K$902*('Assumptions (Solar)'!$I$20*'Assumptions (Solar)'!$I$2+'Assumptions (Solar)'!$I$21*'Assumptions (Solar)'!$I$3)/10^9),0)</f>
        <v>-0.001752399045</v>
      </c>
      <c r="N967" s="160">
        <f>IF(and($K$902&gt;0,Model!Z$1&lt;='Assumptions (Solar)'!$V$13),PPMT('Assumptions (Solar)'!$V$10,Model!Z$1,'Assumptions (Solar)'!$V$13,'Assumptions (Solar)'!$V$8*Model!$K$902*('Assumptions (Solar)'!$I$20*'Assumptions (Solar)'!$I$2+'Assumptions (Solar)'!$I$21*'Assumptions (Solar)'!$I$3)/10^9),0)</f>
        <v>-0.001892590968</v>
      </c>
      <c r="O967" s="160">
        <f>IF(and($K$902&gt;0,Model!AA$1&lt;='Assumptions (Solar)'!$V$13),PPMT('Assumptions (Solar)'!$V$10,Model!AA$1,'Assumptions (Solar)'!$V$13,'Assumptions (Solar)'!$V$8*Model!$K$902*('Assumptions (Solar)'!$I$20*'Assumptions (Solar)'!$I$2+'Assumptions (Solar)'!$I$21*'Assumptions (Solar)'!$I$3)/10^9),0)</f>
        <v>-0.002043998246</v>
      </c>
      <c r="P967" s="160">
        <f>IF(and($K$902&gt;0,Model!AB$1&lt;='Assumptions (Solar)'!$V$13),PPMT('Assumptions (Solar)'!$V$10,Model!AB$1,'Assumptions (Solar)'!$V$13,'Assumptions (Solar)'!$V$8*Model!$K$902*('Assumptions (Solar)'!$I$20*'Assumptions (Solar)'!$I$2+'Assumptions (Solar)'!$I$21*'Assumptions (Solar)'!$I$3)/10^9),0)</f>
        <v>-0.002207518105</v>
      </c>
      <c r="Q967" s="160">
        <f>IF(and($K$902&gt;0,Model!AC$1&lt;='Assumptions (Solar)'!$V$13),PPMT('Assumptions (Solar)'!$V$10,Model!AC$1,'Assumptions (Solar)'!$V$13,'Assumptions (Solar)'!$V$8*Model!$K$902*('Assumptions (Solar)'!$I$20*'Assumptions (Solar)'!$I$2+'Assumptions (Solar)'!$I$21*'Assumptions (Solar)'!$I$3)/10^9),0)</f>
        <v>-0.002384119554</v>
      </c>
      <c r="R967" s="160">
        <f>IF(and($K$902&gt;0,Model!AD$1&lt;='Assumptions (Solar)'!$V$13),PPMT('Assumptions (Solar)'!$V$10,Model!AD$1,'Assumptions (Solar)'!$V$13,'Assumptions (Solar)'!$V$8*Model!$K$902*('Assumptions (Solar)'!$I$20*'Assumptions (Solar)'!$I$2+'Assumptions (Solar)'!$I$21*'Assumptions (Solar)'!$I$3)/10^9),0)</f>
        <v>-0.002574849118</v>
      </c>
      <c r="S967" s="160">
        <f>IF(and($K$902&gt;0,Model!AE$1&lt;='Assumptions (Solar)'!$V$13),PPMT('Assumptions (Solar)'!$V$10,Model!AE$1,'Assumptions (Solar)'!$V$13,'Assumptions (Solar)'!$V$8*Model!$K$902*('Assumptions (Solar)'!$I$20*'Assumptions (Solar)'!$I$2+'Assumptions (Solar)'!$I$21*'Assumptions (Solar)'!$I$3)/10^9),0)</f>
        <v>-0.002780837048</v>
      </c>
      <c r="T967" s="160">
        <f>IF(and($K$902&gt;0,Model!AF$1&lt;='Assumptions (Solar)'!$V$13),PPMT('Assumptions (Solar)'!$V$10,Model!AF$1,'Assumptions (Solar)'!$V$13,'Assumptions (Solar)'!$V$8*Model!$K$902*('Assumptions (Solar)'!$I$20*'Assumptions (Solar)'!$I$2+'Assumptions (Solar)'!$I$21*'Assumptions (Solar)'!$I$3)/10^9),0)</f>
        <v>-0.003003304011</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-0.005704717504</v>
      </c>
      <c r="M968" s="160">
        <f>IF(and($L$902&gt;0,Model!X$1&lt;='Assumptions (Solar)'!$V$13),PPMT('Assumptions (Solar)'!$V$10,Model!X$1,'Assumptions (Solar)'!$V$13,'Assumptions (Solar)'!$V$8*Model!$L$902*('Assumptions (Solar)'!$J$20*'Assumptions (Solar)'!$J$2+'Assumptions (Solar)'!$J$21*'Assumptions (Solar)'!$J$3)/10^9),0)</f>
        <v>-0.006161094905</v>
      </c>
      <c r="N968" s="160">
        <f>IF(and($L$902&gt;0,Model!Y$1&lt;='Assumptions (Solar)'!$V$13),PPMT('Assumptions (Solar)'!$V$10,Model!Y$1,'Assumptions (Solar)'!$V$13,'Assumptions (Solar)'!$V$8*Model!$L$902*('Assumptions (Solar)'!$J$20*'Assumptions (Solar)'!$J$2+'Assumptions (Solar)'!$J$21*'Assumptions (Solar)'!$J$3)/10^9),0)</f>
        <v>-0.006653982497</v>
      </c>
      <c r="O968" s="160">
        <f>IF(and($L$902&gt;0,Model!Z$1&lt;='Assumptions (Solar)'!$V$13),PPMT('Assumptions (Solar)'!$V$10,Model!Z$1,'Assumptions (Solar)'!$V$13,'Assumptions (Solar)'!$V$8*Model!$L$902*('Assumptions (Solar)'!$J$20*'Assumptions (Solar)'!$J$2+'Assumptions (Solar)'!$J$21*'Assumptions (Solar)'!$J$3)/10^9),0)</f>
        <v>-0.007186301097</v>
      </c>
      <c r="P968" s="160">
        <f>IF(and($L$902&gt;0,Model!AA$1&lt;='Assumptions (Solar)'!$V$13),PPMT('Assumptions (Solar)'!$V$10,Model!AA$1,'Assumptions (Solar)'!$V$13,'Assumptions (Solar)'!$V$8*Model!$L$902*('Assumptions (Solar)'!$J$20*'Assumptions (Solar)'!$J$2+'Assumptions (Solar)'!$J$21*'Assumptions (Solar)'!$J$3)/10^9),0)</f>
        <v>-0.007761205185</v>
      </c>
      <c r="Q968" s="160">
        <f>IF(and($L$902&gt;0,Model!AB$1&lt;='Assumptions (Solar)'!$V$13),PPMT('Assumptions (Solar)'!$V$10,Model!AB$1,'Assumptions (Solar)'!$V$13,'Assumptions (Solar)'!$V$8*Model!$L$902*('Assumptions (Solar)'!$J$20*'Assumptions (Solar)'!$J$2+'Assumptions (Solar)'!$J$21*'Assumptions (Solar)'!$J$3)/10^9),0)</f>
        <v>-0.008382101599</v>
      </c>
      <c r="R968" s="160">
        <f>IF(and($L$902&gt;0,Model!AC$1&lt;='Assumptions (Solar)'!$V$13),PPMT('Assumptions (Solar)'!$V$10,Model!AC$1,'Assumptions (Solar)'!$V$13,'Assumptions (Solar)'!$V$8*Model!$L$902*('Assumptions (Solar)'!$J$20*'Assumptions (Solar)'!$J$2+'Assumptions (Solar)'!$J$21*'Assumptions (Solar)'!$J$3)/10^9),0)</f>
        <v>-0.009052669727</v>
      </c>
      <c r="S968" s="160">
        <f>IF(and($L$902&gt;0,Model!AD$1&lt;='Assumptions (Solar)'!$V$13),PPMT('Assumptions (Solar)'!$V$10,Model!AD$1,'Assumptions (Solar)'!$V$13,'Assumptions (Solar)'!$V$8*Model!$L$902*('Assumptions (Solar)'!$J$20*'Assumptions (Solar)'!$J$2+'Assumptions (Solar)'!$J$21*'Assumptions (Solar)'!$J$3)/10^9),0)</f>
        <v>-0.009776883306</v>
      </c>
      <c r="T968" s="160">
        <f>IF(and($L$902&gt;0,Model!AE$1&lt;='Assumptions (Solar)'!$V$13),PPMT('Assumptions (Solar)'!$V$10,Model!AE$1,'Assumptions (Solar)'!$V$13,'Assumptions (Solar)'!$V$8*Model!$L$902*('Assumptions (Solar)'!$J$20*'Assumptions (Solar)'!$J$2+'Assumptions (Solar)'!$J$21*'Assumptions (Solar)'!$J$3)/10^9),0)</f>
        <v>-0.01055903397</v>
      </c>
      <c r="U968" s="160">
        <f>IF(and($L$902&gt;0,Model!AF$1&lt;='Assumptions (Solar)'!$V$13),PPMT('Assumptions (Solar)'!$V$10,Model!AF$1,'Assumptions (Solar)'!$V$13,'Assumptions (Solar)'!$V$8*Model!$L$902*('Assumptions (Solar)'!$J$20*'Assumptions (Solar)'!$J$2+'Assumptions (Solar)'!$J$21*'Assumptions (Solar)'!$J$3)/10^9),0)</f>
        <v>-0.01140375669</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-0.01466126498</v>
      </c>
      <c r="N969" s="160">
        <f>IF(and($M$902&gt;0,Model!X$1&lt;='Assumptions (Solar)'!$V$13),PPMT('Assumptions (Solar)'!$V$10,Model!X$1,'Assumptions (Solar)'!$V$13,'Assumptions (Solar)'!$V$8*Model!$M$902*('Assumptions (Solar)'!$K$20*'Assumptions (Solar)'!$K$2+'Assumptions (Solar)'!$K$21*'Assumptions (Solar)'!$K$3)/10^9),0)</f>
        <v>-0.01583416618</v>
      </c>
      <c r="O969" s="160">
        <f>IF(and($M$902&gt;0,Model!Y$1&lt;='Assumptions (Solar)'!$V$13),PPMT('Assumptions (Solar)'!$V$10,Model!Y$1,'Assumptions (Solar)'!$V$13,'Assumptions (Solar)'!$V$8*Model!$M$902*('Assumptions (Solar)'!$K$20*'Assumptions (Solar)'!$K$2+'Assumptions (Solar)'!$K$21*'Assumptions (Solar)'!$K$3)/10^9),0)</f>
        <v>-0.01710089947</v>
      </c>
      <c r="P969" s="160">
        <f>IF(and($M$902&gt;0,Model!Z$1&lt;='Assumptions (Solar)'!$V$13),PPMT('Assumptions (Solar)'!$V$10,Model!Z$1,'Assumptions (Solar)'!$V$13,'Assumptions (Solar)'!$V$8*Model!$M$902*('Assumptions (Solar)'!$K$20*'Assumptions (Solar)'!$K$2+'Assumptions (Solar)'!$K$21*'Assumptions (Solar)'!$K$3)/10^9),0)</f>
        <v>-0.01846897143</v>
      </c>
      <c r="Q969" s="160">
        <f>IF(and($M$902&gt;0,Model!AA$1&lt;='Assumptions (Solar)'!$V$13),PPMT('Assumptions (Solar)'!$V$10,Model!AA$1,'Assumptions (Solar)'!$V$13,'Assumptions (Solar)'!$V$8*Model!$M$902*('Assumptions (Solar)'!$K$20*'Assumptions (Solar)'!$K$2+'Assumptions (Solar)'!$K$21*'Assumptions (Solar)'!$K$3)/10^9),0)</f>
        <v>-0.01994648914</v>
      </c>
      <c r="R969" s="160">
        <f>IF(and($M$902&gt;0,Model!AB$1&lt;='Assumptions (Solar)'!$V$13),PPMT('Assumptions (Solar)'!$V$10,Model!AB$1,'Assumptions (Solar)'!$V$13,'Assumptions (Solar)'!$V$8*Model!$M$902*('Assumptions (Solar)'!$K$20*'Assumptions (Solar)'!$K$2+'Assumptions (Solar)'!$K$21*'Assumptions (Solar)'!$K$3)/10^9),0)</f>
        <v>-0.02154220828</v>
      </c>
      <c r="S969" s="160">
        <f>IF(and($M$902&gt;0,Model!AC$1&lt;='Assumptions (Solar)'!$V$13),PPMT('Assumptions (Solar)'!$V$10,Model!AC$1,'Assumptions (Solar)'!$V$13,'Assumptions (Solar)'!$V$8*Model!$M$902*('Assumptions (Solar)'!$K$20*'Assumptions (Solar)'!$K$2+'Assumptions (Solar)'!$K$21*'Assumptions (Solar)'!$K$3)/10^9),0)</f>
        <v>-0.02326558494</v>
      </c>
      <c r="T969" s="160">
        <f>IF(and($M$902&gt;0,Model!AD$1&lt;='Assumptions (Solar)'!$V$13),PPMT('Assumptions (Solar)'!$V$10,Model!AD$1,'Assumptions (Solar)'!$V$13,'Assumptions (Solar)'!$V$8*Model!$M$902*('Assumptions (Solar)'!$K$20*'Assumptions (Solar)'!$K$2+'Assumptions (Solar)'!$K$21*'Assumptions (Solar)'!$K$3)/10^9),0)</f>
        <v>-0.02512683173</v>
      </c>
      <c r="U969" s="160">
        <f>IF(and($M$902&gt;0,Model!AE$1&lt;='Assumptions (Solar)'!$V$13),PPMT('Assumptions (Solar)'!$V$10,Model!AE$1,'Assumptions (Solar)'!$V$13,'Assumptions (Solar)'!$V$8*Model!$M$902*('Assumptions (Solar)'!$K$20*'Assumptions (Solar)'!$K$2+'Assumptions (Solar)'!$K$21*'Assumptions (Solar)'!$K$3)/10^9),0)</f>
        <v>-0.02713697827</v>
      </c>
      <c r="V969" s="160">
        <f>IF(and($M$902&gt;0,Model!AF$1&lt;='Assumptions (Solar)'!$V$13),PPMT('Assumptions (Solar)'!$V$10,Model!AF$1,'Assumptions (Solar)'!$V$13,'Assumptions (Solar)'!$V$8*Model!$M$902*('Assumptions (Solar)'!$K$20*'Assumptions (Solar)'!$K$2+'Assumptions (Solar)'!$K$21*'Assumptions (Solar)'!$K$3)/10^9),0)</f>
        <v>-0.02930793653</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-0.05089896441</v>
      </c>
      <c r="O970" s="177">
        <f>IF(and($N$902&gt;0,Model!X$1&lt;='Assumptions (Solar)'!$V$13),PPMT('Assumptions (Solar)'!$V$10,Model!X$1,'Assumptions (Solar)'!$V$13,'Assumptions (Solar)'!$V$8*Model!$N$902*('Assumptions (Solar)'!$L$20*'Assumptions (Solar)'!$L$2+'Assumptions (Solar)'!$L$21*'Assumptions (Solar)'!$L$3)/10^9),0)</f>
        <v>-0.05497088157</v>
      </c>
      <c r="P970" s="177">
        <f>IF(and($N$902&gt;0,Model!Y$1&lt;='Assumptions (Solar)'!$V$13),PPMT('Assumptions (Solar)'!$V$10,Model!Y$1,'Assumptions (Solar)'!$V$13,'Assumptions (Solar)'!$V$8*Model!$N$902*('Assumptions (Solar)'!$L$20*'Assumptions (Solar)'!$L$2+'Assumptions (Solar)'!$L$21*'Assumptions (Solar)'!$L$3)/10^9),0)</f>
        <v>-0.05936855209</v>
      </c>
      <c r="Q970" s="177">
        <f>IF(and($N$902&gt;0,Model!Z$1&lt;='Assumptions (Solar)'!$V$13),PPMT('Assumptions (Solar)'!$V$10,Model!Z$1,'Assumptions (Solar)'!$V$13,'Assumptions (Solar)'!$V$8*Model!$N$902*('Assumptions (Solar)'!$L$20*'Assumptions (Solar)'!$L$2+'Assumptions (Solar)'!$L$21*'Assumptions (Solar)'!$L$3)/10^9),0)</f>
        <v>-0.06411803626</v>
      </c>
      <c r="R970" s="177">
        <f>IF(and($N$902&gt;0,Model!AA$1&lt;='Assumptions (Solar)'!$V$13),PPMT('Assumptions (Solar)'!$V$10,Model!AA$1,'Assumptions (Solar)'!$V$13,'Assumptions (Solar)'!$V$8*Model!$N$902*('Assumptions (Solar)'!$L$20*'Assumptions (Solar)'!$L$2+'Assumptions (Solar)'!$L$21*'Assumptions (Solar)'!$L$3)/10^9),0)</f>
        <v>-0.06924747916</v>
      </c>
      <c r="S970" s="177">
        <f>IF(and($N$902&gt;0,Model!AB$1&lt;='Assumptions (Solar)'!$V$13),PPMT('Assumptions (Solar)'!$V$10,Model!AB$1,'Assumptions (Solar)'!$V$13,'Assumptions (Solar)'!$V$8*Model!$N$902*('Assumptions (Solar)'!$L$20*'Assumptions (Solar)'!$L$2+'Assumptions (Solar)'!$L$21*'Assumptions (Solar)'!$L$3)/10^9),0)</f>
        <v>-0.07478727749</v>
      </c>
      <c r="T970" s="177">
        <f>IF(and($N$902&gt;0,Model!AC$1&lt;='Assumptions (Solar)'!$V$13),PPMT('Assumptions (Solar)'!$V$10,Model!AC$1,'Assumptions (Solar)'!$V$13,'Assumptions (Solar)'!$V$8*Model!$N$902*('Assumptions (Solar)'!$L$20*'Assumptions (Solar)'!$L$2+'Assumptions (Solar)'!$L$21*'Assumptions (Solar)'!$L$3)/10^9),0)</f>
        <v>-0.08077025969</v>
      </c>
      <c r="U970" s="177">
        <f>IF(and($N$902&gt;0,Model!AD$1&lt;='Assumptions (Solar)'!$V$13),PPMT('Assumptions (Solar)'!$V$10,Model!AD$1,'Assumptions (Solar)'!$V$13,'Assumptions (Solar)'!$V$8*Model!$N$902*('Assumptions (Solar)'!$L$20*'Assumptions (Solar)'!$L$2+'Assumptions (Solar)'!$L$21*'Assumptions (Solar)'!$L$3)/10^9),0)</f>
        <v>-0.08723188047</v>
      </c>
      <c r="V970" s="177">
        <f>IF(and($N$902&gt;0,Model!AE$1&lt;='Assumptions (Solar)'!$V$13),PPMT('Assumptions (Solar)'!$V$10,Model!AE$1,'Assumptions (Solar)'!$V$13,'Assumptions (Solar)'!$V$8*Model!$N$902*('Assumptions (Solar)'!$L$20*'Assumptions (Solar)'!$L$2+'Assumptions (Solar)'!$L$21*'Assumptions (Solar)'!$L$3)/10^9),0)</f>
        <v>-0.09421043091</v>
      </c>
      <c r="W970" s="177">
        <f>IF(and($N$902&gt;0,Model!AF$1&lt;='Assumptions (Solar)'!$V$13),PPMT('Assumptions (Solar)'!$V$10,Model!AF$1,'Assumptions (Solar)'!$V$13,'Assumptions (Solar)'!$V$8*Model!$N$902*('Assumptions (Solar)'!$L$20*'Assumptions (Solar)'!$L$2+'Assumptions (Solar)'!$L$21*'Assumptions (Solar)'!$L$3)/10^9),0)</f>
        <v>-0.1017472654</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-0.03507369734</v>
      </c>
      <c r="P971" s="160">
        <f>IF(and($O$902&gt;0,Model!X$1&lt;='Assumptions (Solar)'!$V$13),PPMT('Assumptions (Solar)'!$V$10,Model!X$1,'Assumptions (Solar)'!$V$13,'Assumptions (Solar)'!$V$8*Model!$O$902*('Assumptions (Solar)'!$M$20*'Assumptions (Solar)'!$M$2+'Assumptions (Solar)'!$M$21*'Assumptions (Solar)'!$M$3)/10^9),0)</f>
        <v>-0.03787959313</v>
      </c>
      <c r="Q971" s="160">
        <f>IF(and($O$902&gt;0,Model!Y$1&lt;='Assumptions (Solar)'!$V$13),PPMT('Assumptions (Solar)'!$V$10,Model!Y$1,'Assumptions (Solar)'!$V$13,'Assumptions (Solar)'!$V$8*Model!$O$902*('Assumptions (Solar)'!$M$20*'Assumptions (Solar)'!$M$2+'Assumptions (Solar)'!$M$21*'Assumptions (Solar)'!$M$3)/10^9),0)</f>
        <v>-0.04090996058</v>
      </c>
      <c r="R971" s="160">
        <f>IF(and($O$902&gt;0,Model!Z$1&lt;='Assumptions (Solar)'!$V$13),PPMT('Assumptions (Solar)'!$V$10,Model!Z$1,'Assumptions (Solar)'!$V$13,'Assumptions (Solar)'!$V$8*Model!$O$902*('Assumptions (Solar)'!$M$20*'Assumptions (Solar)'!$M$2+'Assumptions (Solar)'!$M$21*'Assumptions (Solar)'!$M$3)/10^9),0)</f>
        <v>-0.04418275742</v>
      </c>
      <c r="S971" s="160">
        <f>IF(and($O$902&gt;0,Model!AA$1&lt;='Assumptions (Solar)'!$V$13),PPMT('Assumptions (Solar)'!$V$10,Model!AA$1,'Assumptions (Solar)'!$V$13,'Assumptions (Solar)'!$V$8*Model!$O$902*('Assumptions (Solar)'!$M$20*'Assumptions (Solar)'!$M$2+'Assumptions (Solar)'!$M$21*'Assumptions (Solar)'!$M$3)/10^9),0)</f>
        <v>-0.04771737802</v>
      </c>
      <c r="T971" s="160">
        <f>IF(and($O$902&gt;0,Model!AB$1&lt;='Assumptions (Solar)'!$V$13),PPMT('Assumptions (Solar)'!$V$10,Model!AB$1,'Assumptions (Solar)'!$V$13,'Assumptions (Solar)'!$V$8*Model!$O$902*('Assumptions (Solar)'!$M$20*'Assumptions (Solar)'!$M$2+'Assumptions (Solar)'!$M$21*'Assumptions (Solar)'!$M$3)/10^9),0)</f>
        <v>-0.05153476826</v>
      </c>
      <c r="U971" s="160">
        <f>IF(and($O$902&gt;0,Model!AC$1&lt;='Assumptions (Solar)'!$V$13),PPMT('Assumptions (Solar)'!$V$10,Model!AC$1,'Assumptions (Solar)'!$V$13,'Assumptions (Solar)'!$V$8*Model!$O$902*('Assumptions (Solar)'!$M$20*'Assumptions (Solar)'!$M$2+'Assumptions (Solar)'!$M$21*'Assumptions (Solar)'!$M$3)/10^9),0)</f>
        <v>-0.05565754972</v>
      </c>
      <c r="V971" s="160">
        <f>IF(and($O$902&gt;0,Model!AD$1&lt;='Assumptions (Solar)'!$V$13),PPMT('Assumptions (Solar)'!$V$10,Model!AD$1,'Assumptions (Solar)'!$V$13,'Assumptions (Solar)'!$V$8*Model!$O$902*('Assumptions (Solar)'!$M$20*'Assumptions (Solar)'!$M$2+'Assumptions (Solar)'!$M$21*'Assumptions (Solar)'!$M$3)/10^9),0)</f>
        <v>-0.0601101537</v>
      </c>
      <c r="W971" s="160">
        <f>IF(and($O$902&gt;0,Model!AE$1&lt;='Assumptions (Solar)'!$V$13),PPMT('Assumptions (Solar)'!$V$10,Model!AE$1,'Assumptions (Solar)'!$V$13,'Assumptions (Solar)'!$V$8*Model!$O$902*('Assumptions (Solar)'!$M$20*'Assumptions (Solar)'!$M$2+'Assumptions (Solar)'!$M$21*'Assumptions (Solar)'!$M$3)/10^9),0)</f>
        <v>-0.06491896599</v>
      </c>
      <c r="X971" s="160">
        <f>IF(and($O$902&gt;0,Model!AF$1&lt;='Assumptions (Solar)'!$V$13),PPMT('Assumptions (Solar)'!$V$10,Model!AF$1,'Assumptions (Solar)'!$V$13,'Assumptions (Solar)'!$V$8*Model!$O$902*('Assumptions (Solar)'!$M$20*'Assumptions (Solar)'!$M$2+'Assumptions (Solar)'!$M$21*'Assumptions (Solar)'!$M$3)/10^9),0)</f>
        <v>-0.07011248327</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-0.02296347528</v>
      </c>
      <c r="Q972" s="177">
        <f>IF(and($P$902&gt;0,Model!X$1&lt;='Assumptions (Solar)'!$V$13),PPMT('Assumptions (Solar)'!$V$10,Model!X$1,'Assumptions (Solar)'!$V$13,'Assumptions (Solar)'!$V$8*Model!$P$902*('Assumptions (Solar)'!$N$20*'Assumptions (Solar)'!$N$2+'Assumptions (Solar)'!$N$21*'Assumptions (Solar)'!$N$3)/10^9),0)</f>
        <v>-0.0248005533</v>
      </c>
      <c r="R972" s="177">
        <f>IF(and($P$902&gt;0,Model!Y$1&lt;='Assumptions (Solar)'!$V$13),PPMT('Assumptions (Solar)'!$V$10,Model!Y$1,'Assumptions (Solar)'!$V$13,'Assumptions (Solar)'!$V$8*Model!$P$902*('Assumptions (Solar)'!$N$20*'Assumptions (Solar)'!$N$2+'Assumptions (Solar)'!$N$21*'Assumptions (Solar)'!$N$3)/10^9),0)</f>
        <v>-0.02678459756</v>
      </c>
      <c r="S972" s="177">
        <f>IF(and($P$902&gt;0,Model!Z$1&lt;='Assumptions (Solar)'!$V$13),PPMT('Assumptions (Solar)'!$V$10,Model!Z$1,'Assumptions (Solar)'!$V$13,'Assumptions (Solar)'!$V$8*Model!$P$902*('Assumptions (Solar)'!$N$20*'Assumptions (Solar)'!$N$2+'Assumptions (Solar)'!$N$21*'Assumptions (Solar)'!$N$3)/10^9),0)</f>
        <v>-0.02892736537</v>
      </c>
      <c r="T972" s="177">
        <f>IF(and($P$902&gt;0,Model!AA$1&lt;='Assumptions (Solar)'!$V$13),PPMT('Assumptions (Solar)'!$V$10,Model!AA$1,'Assumptions (Solar)'!$V$13,'Assumptions (Solar)'!$V$8*Model!$P$902*('Assumptions (Solar)'!$N$20*'Assumptions (Solar)'!$N$2+'Assumptions (Solar)'!$N$21*'Assumptions (Solar)'!$N$3)/10^9),0)</f>
        <v>-0.0312415546</v>
      </c>
      <c r="U972" s="177">
        <f>IF(and($P$902&gt;0,Model!AB$1&lt;='Assumptions (Solar)'!$V$13),PPMT('Assumptions (Solar)'!$V$10,Model!AB$1,'Assumptions (Solar)'!$V$13,'Assumptions (Solar)'!$V$8*Model!$P$902*('Assumptions (Solar)'!$N$20*'Assumptions (Solar)'!$N$2+'Assumptions (Solar)'!$N$21*'Assumptions (Solar)'!$N$3)/10^9),0)</f>
        <v>-0.03374087897</v>
      </c>
      <c r="V972" s="177">
        <f>IF(and($P$902&gt;0,Model!AC$1&lt;='Assumptions (Solar)'!$V$13),PPMT('Assumptions (Solar)'!$V$10,Model!AC$1,'Assumptions (Solar)'!$V$13,'Assumptions (Solar)'!$V$8*Model!$P$902*('Assumptions (Solar)'!$N$20*'Assumptions (Solar)'!$N$2+'Assumptions (Solar)'!$N$21*'Assumptions (Solar)'!$N$3)/10^9),0)</f>
        <v>-0.03644014928</v>
      </c>
      <c r="W972" s="177">
        <f>IF(and($P$902&gt;0,Model!AD$1&lt;='Assumptions (Solar)'!$V$13),PPMT('Assumptions (Solar)'!$V$10,Model!AD$1,'Assumptions (Solar)'!$V$13,'Assumptions (Solar)'!$V$8*Model!$P$902*('Assumptions (Solar)'!$N$20*'Assumptions (Solar)'!$N$2+'Assumptions (Solar)'!$N$21*'Assumptions (Solar)'!$N$3)/10^9),0)</f>
        <v>-0.03935536123</v>
      </c>
      <c r="X972" s="177">
        <f>IF(and($P$902&gt;0,Model!AE$1&lt;='Assumptions (Solar)'!$V$13),PPMT('Assumptions (Solar)'!$V$10,Model!AE$1,'Assumptions (Solar)'!$V$13,'Assumptions (Solar)'!$V$8*Model!$P$902*('Assumptions (Solar)'!$N$20*'Assumptions (Solar)'!$N$2+'Assumptions (Solar)'!$N$21*'Assumptions (Solar)'!$N$3)/10^9),0)</f>
        <v>-0.04250379012</v>
      </c>
      <c r="Y972" s="177">
        <f>IF(and($P$902&gt;0,Model!AF$1&lt;='Assumptions (Solar)'!$V$13),PPMT('Assumptions (Solar)'!$V$10,Model!AF$1,'Assumptions (Solar)'!$V$13,'Assumptions (Solar)'!$V$8*Model!$P$902*('Assumptions (Solar)'!$N$20*'Assumptions (Solar)'!$N$2+'Assumptions (Solar)'!$N$21*'Assumptions (Solar)'!$N$3)/10^9),0)</f>
        <v>-0.04590409333</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-0.01307358282</v>
      </c>
      <c r="R973" s="160">
        <f>IF(and($Q$902&gt;0,Model!X$1&lt;='Assumptions (Solar)'!$V$13),PPMT('Assumptions (Solar)'!$V$10,Model!X$1,'Assumptions (Solar)'!$V$13,'Assumptions (Solar)'!$V$8*Model!$Q$902*('Assumptions (Solar)'!$O$20*'Assumptions (Solar)'!$O$2+'Assumptions (Solar)'!$O$21*'Assumptions (Solar)'!$O$3)/10^9),0)</f>
        <v>-0.01411946945</v>
      </c>
      <c r="S973" s="160">
        <f>IF(and($Q$902&gt;0,Model!Y$1&lt;='Assumptions (Solar)'!$V$13),PPMT('Assumptions (Solar)'!$V$10,Model!Y$1,'Assumptions (Solar)'!$V$13,'Assumptions (Solar)'!$V$8*Model!$Q$902*('Assumptions (Solar)'!$O$20*'Assumptions (Solar)'!$O$2+'Assumptions (Solar)'!$O$21*'Assumptions (Solar)'!$O$3)/10^9),0)</f>
        <v>-0.01524902701</v>
      </c>
      <c r="T973" s="160">
        <f>IF(and($Q$902&gt;0,Model!Z$1&lt;='Assumptions (Solar)'!$V$13),PPMT('Assumptions (Solar)'!$V$10,Model!Z$1,'Assumptions (Solar)'!$V$13,'Assumptions (Solar)'!$V$8*Model!$Q$902*('Assumptions (Solar)'!$O$20*'Assumptions (Solar)'!$O$2+'Assumptions (Solar)'!$O$21*'Assumptions (Solar)'!$O$3)/10^9),0)</f>
        <v>-0.01646894917</v>
      </c>
      <c r="U973" s="160">
        <f>IF(and($Q$902&gt;0,Model!AA$1&lt;='Assumptions (Solar)'!$V$13),PPMT('Assumptions (Solar)'!$V$10,Model!AA$1,'Assumptions (Solar)'!$V$13,'Assumptions (Solar)'!$V$8*Model!$Q$902*('Assumptions (Solar)'!$O$20*'Assumptions (Solar)'!$O$2+'Assumptions (Solar)'!$O$21*'Assumptions (Solar)'!$O$3)/10^9),0)</f>
        <v>-0.0177864651</v>
      </c>
      <c r="V973" s="160">
        <f>IF(and($Q$902&gt;0,Model!AB$1&lt;='Assumptions (Solar)'!$V$13),PPMT('Assumptions (Solar)'!$V$10,Model!AB$1,'Assumptions (Solar)'!$V$13,'Assumptions (Solar)'!$V$8*Model!$Q$902*('Assumptions (Solar)'!$O$20*'Assumptions (Solar)'!$O$2+'Assumptions (Solar)'!$O$21*'Assumptions (Solar)'!$O$3)/10^9),0)</f>
        <v>-0.01920938231</v>
      </c>
      <c r="W973" s="160">
        <f>IF(and($Q$902&gt;0,Model!AC$1&lt;='Assumptions (Solar)'!$V$13),PPMT('Assumptions (Solar)'!$V$10,Model!AC$1,'Assumptions (Solar)'!$V$13,'Assumptions (Solar)'!$V$8*Model!$Q$902*('Assumptions (Solar)'!$O$20*'Assumptions (Solar)'!$O$2+'Assumptions (Solar)'!$O$21*'Assumptions (Solar)'!$O$3)/10^9),0)</f>
        <v>-0.02074613289</v>
      </c>
      <c r="X973" s="160">
        <f>IF(and($Q$902&gt;0,Model!AD$1&lt;='Assumptions (Solar)'!$V$13),PPMT('Assumptions (Solar)'!$V$10,Model!AD$1,'Assumptions (Solar)'!$V$13,'Assumptions (Solar)'!$V$8*Model!$Q$902*('Assumptions (Solar)'!$O$20*'Assumptions (Solar)'!$O$2+'Assumptions (Solar)'!$O$21*'Assumptions (Solar)'!$O$3)/10^9),0)</f>
        <v>-0.02240582352</v>
      </c>
      <c r="Y973" s="160">
        <f>IF(and($Q$902&gt;0,Model!AE$1&lt;='Assumptions (Solar)'!$V$13),PPMT('Assumptions (Solar)'!$V$10,Model!AE$1,'Assumptions (Solar)'!$V$13,'Assumptions (Solar)'!$V$8*Model!$Q$902*('Assumptions (Solar)'!$O$20*'Assumptions (Solar)'!$O$2+'Assumptions (Solar)'!$O$21*'Assumptions (Solar)'!$O$3)/10^9),0)</f>
        <v>-0.02419828941</v>
      </c>
      <c r="Z973" s="160">
        <f>IF(and($Q$902&gt;0,Model!AF$1&lt;='Assumptions (Solar)'!$V$13),PPMT('Assumptions (Solar)'!$V$10,Model!AF$1,'Assumptions (Solar)'!$V$13,'Assumptions (Solar)'!$V$8*Model!$Q$902*('Assumptions (Solar)'!$O$20*'Assumptions (Solar)'!$O$2+'Assumptions (Solar)'!$O$21*'Assumptions (Solar)'!$O$3)/10^9),0)</f>
        <v>-0.02613415256</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-0.01897601664</v>
      </c>
      <c r="S974" s="177">
        <f>IF(and($R$902&gt;0,Model!X$1&lt;='Assumptions (Solar)'!$V$13),PPMT('Assumptions (Solar)'!$V$10,Model!X$1,'Assumptions (Solar)'!$V$13,'Assumptions (Solar)'!$V$8*Model!$R$902*('Assumptions (Solar)'!$P$20*'Assumptions (Solar)'!$P$2+'Assumptions (Solar)'!$P$21*'Assumptions (Solar)'!$P$3)/10^9),0)</f>
        <v>-0.02049409797</v>
      </c>
      <c r="T974" s="177">
        <f>IF(and($R$902&gt;0,Model!Y$1&lt;='Assumptions (Solar)'!$V$13),PPMT('Assumptions (Solar)'!$V$10,Model!Y$1,'Assumptions (Solar)'!$V$13,'Assumptions (Solar)'!$V$8*Model!$R$902*('Assumptions (Solar)'!$P$20*'Assumptions (Solar)'!$P$2+'Assumptions (Solar)'!$P$21*'Assumptions (Solar)'!$P$3)/10^9),0)</f>
        <v>-0.02213362581</v>
      </c>
      <c r="U974" s="177">
        <f>IF(and($R$902&gt;0,Model!Z$1&lt;='Assumptions (Solar)'!$V$13),PPMT('Assumptions (Solar)'!$V$10,Model!Z$1,'Assumptions (Solar)'!$V$13,'Assumptions (Solar)'!$V$8*Model!$R$902*('Assumptions (Solar)'!$P$20*'Assumptions (Solar)'!$P$2+'Assumptions (Solar)'!$P$21*'Assumptions (Solar)'!$P$3)/10^9),0)</f>
        <v>-0.02390431587</v>
      </c>
      <c r="V974" s="177">
        <f>IF(and($R$902&gt;0,Model!AA$1&lt;='Assumptions (Solar)'!$V$13),PPMT('Assumptions (Solar)'!$V$10,Model!AA$1,'Assumptions (Solar)'!$V$13,'Assumptions (Solar)'!$V$8*Model!$R$902*('Assumptions (Solar)'!$P$20*'Assumptions (Solar)'!$P$2+'Assumptions (Solar)'!$P$21*'Assumptions (Solar)'!$P$3)/10^9),0)</f>
        <v>-0.02581666114</v>
      </c>
      <c r="W974" s="177">
        <f>IF(and($R$902&gt;0,Model!AB$1&lt;='Assumptions (Solar)'!$V$13),PPMT('Assumptions (Solar)'!$V$10,Model!AB$1,'Assumptions (Solar)'!$V$13,'Assumptions (Solar)'!$V$8*Model!$R$902*('Assumptions (Solar)'!$P$20*'Assumptions (Solar)'!$P$2+'Assumptions (Solar)'!$P$21*'Assumptions (Solar)'!$P$3)/10^9),0)</f>
        <v>-0.02788199403</v>
      </c>
      <c r="X974" s="177">
        <f>IF(and($R$902&gt;0,Model!AC$1&lt;='Assumptions (Solar)'!$V$13),PPMT('Assumptions (Solar)'!$V$10,Model!AC$1,'Assumptions (Solar)'!$V$13,'Assumptions (Solar)'!$V$8*Model!$R$902*('Assumptions (Solar)'!$P$20*'Assumptions (Solar)'!$P$2+'Assumptions (Solar)'!$P$21*'Assumptions (Solar)'!$P$3)/10^9),0)</f>
        <v>-0.03011255355</v>
      </c>
      <c r="Y974" s="177">
        <f>IF(and($R$902&gt;0,Model!AD$1&lt;='Assumptions (Solar)'!$V$13),PPMT('Assumptions (Solar)'!$V$10,Model!AD$1,'Assumptions (Solar)'!$V$13,'Assumptions (Solar)'!$V$8*Model!$R$902*('Assumptions (Solar)'!$P$20*'Assumptions (Solar)'!$P$2+'Assumptions (Solar)'!$P$21*'Assumptions (Solar)'!$P$3)/10^9),0)</f>
        <v>-0.03252155784</v>
      </c>
      <c r="Z974" s="177">
        <f>IF(and($R$902&gt;0,Model!AE$1&lt;='Assumptions (Solar)'!$V$13),PPMT('Assumptions (Solar)'!$V$10,Model!AE$1,'Assumptions (Solar)'!$V$13,'Assumptions (Solar)'!$V$8*Model!$R$902*('Assumptions (Solar)'!$P$20*'Assumptions (Solar)'!$P$2+'Assumptions (Solar)'!$P$21*'Assumptions (Solar)'!$P$3)/10^9),0)</f>
        <v>-0.03512328247</v>
      </c>
      <c r="AA974" s="177">
        <f>IF(and($R$902&gt;0,Model!AF$1&lt;='Assumptions (Solar)'!$V$13),PPMT('Assumptions (Solar)'!$V$10,Model!AF$1,'Assumptions (Solar)'!$V$13,'Assumptions (Solar)'!$V$8*Model!$R$902*('Assumptions (Solar)'!$P$20*'Assumptions (Solar)'!$P$2+'Assumptions (Solar)'!$P$21*'Assumptions (Solar)'!$P$3)/10^9),0)</f>
        <v>-0.03793314506</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-0.0489377937</v>
      </c>
      <c r="T975" s="160">
        <f>IF(and($S$902&gt;0,Model!X$1&lt;='Assumptions (Solar)'!$V$13),PPMT('Assumptions (Solar)'!$V$10,Model!X$1,'Assumptions (Solar)'!$V$13,'Assumptions (Solar)'!$V$8*Model!$S$902*('Assumptions (Solar)'!$Q$20*'Assumptions (Solar)'!$Q$2+'Assumptions (Solar)'!$Q$21*'Assumptions (Solar)'!$Q$3)/10^9),0)</f>
        <v>-0.0528528172</v>
      </c>
      <c r="U975" s="160">
        <f>IF(and($S$902&gt;0,Model!Y$1&lt;='Assumptions (Solar)'!$V$13),PPMT('Assumptions (Solar)'!$V$10,Model!Y$1,'Assumptions (Solar)'!$V$13,'Assumptions (Solar)'!$V$8*Model!$S$902*('Assumptions (Solar)'!$Q$20*'Assumptions (Solar)'!$Q$2+'Assumptions (Solar)'!$Q$21*'Assumptions (Solar)'!$Q$3)/10^9),0)</f>
        <v>-0.05708104258</v>
      </c>
      <c r="V975" s="160">
        <f>IF(and($S$902&gt;0,Model!Z$1&lt;='Assumptions (Solar)'!$V$13),PPMT('Assumptions (Solar)'!$V$10,Model!Z$1,'Assumptions (Solar)'!$V$13,'Assumptions (Solar)'!$V$8*Model!$S$902*('Assumptions (Solar)'!$Q$20*'Assumptions (Solar)'!$Q$2+'Assumptions (Solar)'!$Q$21*'Assumptions (Solar)'!$Q$3)/10^9),0)</f>
        <v>-0.06164752598</v>
      </c>
      <c r="W975" s="160">
        <f>IF(and($S$902&gt;0,Model!AA$1&lt;='Assumptions (Solar)'!$V$13),PPMT('Assumptions (Solar)'!$V$10,Model!AA$1,'Assumptions (Solar)'!$V$13,'Assumptions (Solar)'!$V$8*Model!$S$902*('Assumptions (Solar)'!$Q$20*'Assumptions (Solar)'!$Q$2+'Assumptions (Solar)'!$Q$21*'Assumptions (Solar)'!$Q$3)/10^9),0)</f>
        <v>-0.06657932806</v>
      </c>
      <c r="X975" s="160">
        <f>IF(and($S$902&gt;0,Model!AB$1&lt;='Assumptions (Solar)'!$V$13),PPMT('Assumptions (Solar)'!$V$10,Model!AB$1,'Assumptions (Solar)'!$V$13,'Assumptions (Solar)'!$V$8*Model!$S$902*('Assumptions (Solar)'!$Q$20*'Assumptions (Solar)'!$Q$2+'Assumptions (Solar)'!$Q$21*'Assumptions (Solar)'!$Q$3)/10^9),0)</f>
        <v>-0.07190567431</v>
      </c>
      <c r="Y975" s="160">
        <f>IF(and($S$902&gt;0,Model!AC$1&lt;='Assumptions (Solar)'!$V$13),PPMT('Assumptions (Solar)'!$V$10,Model!AC$1,'Assumptions (Solar)'!$V$13,'Assumptions (Solar)'!$V$8*Model!$S$902*('Assumptions (Solar)'!$Q$20*'Assumptions (Solar)'!$Q$2+'Assumptions (Solar)'!$Q$21*'Assumptions (Solar)'!$Q$3)/10^9),0)</f>
        <v>-0.07765812825</v>
      </c>
      <c r="Z975" s="160">
        <f>IF(and($S$902&gt;0,Model!AD$1&lt;='Assumptions (Solar)'!$V$13),PPMT('Assumptions (Solar)'!$V$10,Model!AD$1,'Assumptions (Solar)'!$V$13,'Assumptions (Solar)'!$V$8*Model!$S$902*('Assumptions (Solar)'!$Q$20*'Assumptions (Solar)'!$Q$2+'Assumptions (Solar)'!$Q$21*'Assumptions (Solar)'!$Q$3)/10^9),0)</f>
        <v>-0.08387077851</v>
      </c>
      <c r="AA975" s="160">
        <f>IF(and($S$902&gt;0,Model!AE$1&lt;='Assumptions (Solar)'!$V$13),PPMT('Assumptions (Solar)'!$V$10,Model!AE$1,'Assumptions (Solar)'!$V$13,'Assumptions (Solar)'!$V$8*Model!$S$902*('Assumptions (Solar)'!$Q$20*'Assumptions (Solar)'!$Q$2+'Assumptions (Solar)'!$Q$21*'Assumptions (Solar)'!$Q$3)/10^9),0)</f>
        <v>-0.09058044079</v>
      </c>
      <c r="AB975" s="160">
        <f>IF(and($S$902&gt;0,Model!AF$1&lt;='Assumptions (Solar)'!$V$13),PPMT('Assumptions (Solar)'!$V$10,Model!AF$1,'Assumptions (Solar)'!$V$13,'Assumptions (Solar)'!$V$8*Model!$S$902*('Assumptions (Solar)'!$Q$20*'Assumptions (Solar)'!$Q$2+'Assumptions (Solar)'!$Q$21*'Assumptions (Solar)'!$Q$3)/10^9),0)</f>
        <v>-0.09782687606</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-0.04984594551</v>
      </c>
      <c r="U976" s="160">
        <f>IF(and($T$902&gt;0,Model!X$1&lt;='Assumptions (Solar)'!$V$13),PPMT('Assumptions (Solar)'!$V$10,Model!X$1,'Assumptions (Solar)'!$V$13,'Assumptions (Solar)'!$V$8*Model!$T$902*('Assumptions (Solar)'!$R$20*'Assumptions (Solar)'!$R$2+'Assumptions (Solar)'!$R$21*'Assumptions (Solar)'!$R$3)/10^9),0)</f>
        <v>-0.05383362115</v>
      </c>
      <c r="V976" s="160">
        <f>IF(and($T$902&gt;0,Model!Y$1&lt;='Assumptions (Solar)'!$V$13),PPMT('Assumptions (Solar)'!$V$10,Model!Y$1,'Assumptions (Solar)'!$V$13,'Assumptions (Solar)'!$V$8*Model!$T$902*('Assumptions (Solar)'!$R$20*'Assumptions (Solar)'!$R$2+'Assumptions (Solar)'!$R$21*'Assumptions (Solar)'!$R$3)/10^9),0)</f>
        <v>-0.05814031084</v>
      </c>
      <c r="W976" s="160">
        <f>IF(and($T$902&gt;0,Model!Z$1&lt;='Assumptions (Solar)'!$V$13),PPMT('Assumptions (Solar)'!$V$10,Model!Z$1,'Assumptions (Solar)'!$V$13,'Assumptions (Solar)'!$V$8*Model!$T$902*('Assumptions (Solar)'!$R$20*'Assumptions (Solar)'!$R$2+'Assumptions (Solar)'!$R$21*'Assumptions (Solar)'!$R$3)/10^9),0)</f>
        <v>-0.06279153571</v>
      </c>
      <c r="X976" s="160">
        <f>IF(and($T$902&gt;0,Model!AA$1&lt;='Assumptions (Solar)'!$V$13),PPMT('Assumptions (Solar)'!$V$10,Model!AA$1,'Assumptions (Solar)'!$V$13,'Assumptions (Solar)'!$V$8*Model!$T$902*('Assumptions (Solar)'!$R$20*'Assumptions (Solar)'!$R$2+'Assumptions (Solar)'!$R$21*'Assumptions (Solar)'!$R$3)/10^9),0)</f>
        <v>-0.06781485856</v>
      </c>
      <c r="Y976" s="160">
        <f>IF(and($T$902&gt;0,Model!AB$1&lt;='Assumptions (Solar)'!$V$13),PPMT('Assumptions (Solar)'!$V$10,Model!AB$1,'Assumptions (Solar)'!$V$13,'Assumptions (Solar)'!$V$8*Model!$T$902*('Assumptions (Solar)'!$R$20*'Assumptions (Solar)'!$R$2+'Assumptions (Solar)'!$R$21*'Assumptions (Solar)'!$R$3)/10^9),0)</f>
        <v>-0.07324004725</v>
      </c>
      <c r="Z976" s="160">
        <f>IF(and($T$902&gt;0,Model!AC$1&lt;='Assumptions (Solar)'!$V$13),PPMT('Assumptions (Solar)'!$V$10,Model!AC$1,'Assumptions (Solar)'!$V$13,'Assumptions (Solar)'!$V$8*Model!$T$902*('Assumptions (Solar)'!$R$20*'Assumptions (Solar)'!$R$2+'Assumptions (Solar)'!$R$21*'Assumptions (Solar)'!$R$3)/10^9),0)</f>
        <v>-0.07909925103</v>
      </c>
      <c r="AA976" s="160">
        <f>IF(and($T$902&gt;0,Model!AD$1&lt;='Assumptions (Solar)'!$V$13),PPMT('Assumptions (Solar)'!$V$10,Model!AD$1,'Assumptions (Solar)'!$V$13,'Assumptions (Solar)'!$V$8*Model!$T$902*('Assumptions (Solar)'!$R$20*'Assumptions (Solar)'!$R$2+'Assumptions (Solar)'!$R$21*'Assumptions (Solar)'!$R$3)/10^9),0)</f>
        <v>-0.08542719111</v>
      </c>
      <c r="AB976" s="160">
        <f>IF(and($T$902&gt;0,Model!AE$1&lt;='Assumptions (Solar)'!$V$13),PPMT('Assumptions (Solar)'!$V$10,Model!AE$1,'Assumptions (Solar)'!$V$13,'Assumptions (Solar)'!$V$8*Model!$T$902*('Assumptions (Solar)'!$R$20*'Assumptions (Solar)'!$R$2+'Assumptions (Solar)'!$R$21*'Assumptions (Solar)'!$R$3)/10^9),0)</f>
        <v>-0.0922613664</v>
      </c>
      <c r="AC976" s="160">
        <f>IF(and($T$902&gt;0,Model!AF$1&lt;='Assumptions (Solar)'!$V$13),PPMT('Assumptions (Solar)'!$V$10,Model!AF$1,'Assumptions (Solar)'!$V$13,'Assumptions (Solar)'!$V$8*Model!$T$902*('Assumptions (Solar)'!$R$20*'Assumptions (Solar)'!$R$2+'Assumptions (Solar)'!$R$21*'Assumptions (Solar)'!$R$3)/10^9),0)</f>
        <v>-0.09964227571</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-0.03768859481</v>
      </c>
      <c r="V977" s="160">
        <f>IF(and($U$902&gt;0,Model!X$1&lt;='Assumptions (Solar)'!$V$13),PPMT('Assumptions (Solar)'!$V$10,Model!X$1,'Assumptions (Solar)'!$V$13,'Assumptions (Solar)'!$V$8*Model!$U$902*('Assumptions (Solar)'!$S$20*'Assumptions (Solar)'!$S$2+'Assumptions (Solar)'!$S$21*'Assumptions (Solar)'!$S$3)/10^9),0)</f>
        <v>-0.04070368239</v>
      </c>
      <c r="W977" s="160">
        <f>IF(and($U$902&gt;0,Model!Y$1&lt;='Assumptions (Solar)'!$V$13),PPMT('Assumptions (Solar)'!$V$10,Model!Y$1,'Assumptions (Solar)'!$V$13,'Assumptions (Solar)'!$V$8*Model!$U$902*('Assumptions (Solar)'!$S$20*'Assumptions (Solar)'!$S$2+'Assumptions (Solar)'!$S$21*'Assumptions (Solar)'!$S$3)/10^9),0)</f>
        <v>-0.04395997698</v>
      </c>
      <c r="X977" s="160">
        <f>IF(and($U$902&gt;0,Model!Z$1&lt;='Assumptions (Solar)'!$V$13),PPMT('Assumptions (Solar)'!$V$10,Model!Z$1,'Assumptions (Solar)'!$V$13,'Assumptions (Solar)'!$V$8*Model!$U$902*('Assumptions (Solar)'!$S$20*'Assumptions (Solar)'!$S$2+'Assumptions (Solar)'!$S$21*'Assumptions (Solar)'!$S$3)/10^9),0)</f>
        <v>-0.04747677514</v>
      </c>
      <c r="Y977" s="160">
        <f>IF(and($U$902&gt;0,Model!AA$1&lt;='Assumptions (Solar)'!$V$13),PPMT('Assumptions (Solar)'!$V$10,Model!AA$1,'Assumptions (Solar)'!$V$13,'Assumptions (Solar)'!$V$8*Model!$U$902*('Assumptions (Solar)'!$S$20*'Assumptions (Solar)'!$S$2+'Assumptions (Solar)'!$S$21*'Assumptions (Solar)'!$S$3)/10^9),0)</f>
        <v>-0.05127491715</v>
      </c>
      <c r="Z977" s="160">
        <f>IF(and($U$902&gt;0,Model!AB$1&lt;='Assumptions (Solar)'!$V$13),PPMT('Assumptions (Solar)'!$V$10,Model!AB$1,'Assumptions (Solar)'!$V$13,'Assumptions (Solar)'!$V$8*Model!$U$902*('Assumptions (Solar)'!$S$20*'Assumptions (Solar)'!$S$2+'Assumptions (Solar)'!$S$21*'Assumptions (Solar)'!$S$3)/10^9),0)</f>
        <v>-0.05537691052</v>
      </c>
      <c r="AA977" s="160">
        <f>IF(and($U$902&gt;0,Model!AC$1&lt;='Assumptions (Solar)'!$V$13),PPMT('Assumptions (Solar)'!$V$10,Model!AC$1,'Assumptions (Solar)'!$V$13,'Assumptions (Solar)'!$V$8*Model!$U$902*('Assumptions (Solar)'!$S$20*'Assumptions (Solar)'!$S$2+'Assumptions (Solar)'!$S$21*'Assumptions (Solar)'!$S$3)/10^9),0)</f>
        <v>-0.05980706336</v>
      </c>
      <c r="AB977" s="160">
        <f>IF(and($U$902&gt;0,Model!AD$1&lt;='Assumptions (Solar)'!$V$13),PPMT('Assumptions (Solar)'!$V$10,Model!AD$1,'Assumptions (Solar)'!$V$13,'Assumptions (Solar)'!$V$8*Model!$U$902*('Assumptions (Solar)'!$S$20*'Assumptions (Solar)'!$S$2+'Assumptions (Solar)'!$S$21*'Assumptions (Solar)'!$S$3)/10^9),0)</f>
        <v>-0.06459162843</v>
      </c>
      <c r="AC977" s="160">
        <f>IF(and($U$902&gt;0,Model!AE$1&lt;='Assumptions (Solar)'!$V$13),PPMT('Assumptions (Solar)'!$V$10,Model!AE$1,'Assumptions (Solar)'!$V$13,'Assumptions (Solar)'!$V$8*Model!$U$902*('Assumptions (Solar)'!$S$20*'Assumptions (Solar)'!$S$2+'Assumptions (Solar)'!$S$21*'Assumptions (Solar)'!$S$3)/10^9),0)</f>
        <v>-0.06975895871</v>
      </c>
      <c r="AD977" s="160">
        <f>IF(and($U$902&gt;0,Model!AF$1&lt;='Assumptions (Solar)'!$V$13),PPMT('Assumptions (Solar)'!$V$10,Model!AF$1,'Assumptions (Solar)'!$V$13,'Assumptions (Solar)'!$V$8*Model!$U$902*('Assumptions (Solar)'!$S$20*'Assumptions (Solar)'!$S$2+'Assumptions (Solar)'!$S$21*'Assumptions (Solar)'!$S$3)/10^9),0)</f>
        <v>-0.07533967541</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-0.9065664608</v>
      </c>
      <c r="Y980" s="160">
        <f>IF(and($X$902&gt;0,Model!X$1&lt;='Assumptions (Solar)'!$V$13),PPMT('Assumptions (Solar)'!$V$10,Model!X$1,'Assumptions (Solar)'!$V$13,'Assumptions (Solar)'!$V$8*Model!$X$902*('Assumptions (Solar)'!$V$20*'Assumptions (Solar)'!$V$2+'Assumptions (Solar)'!$V$21*'Assumptions (Solar)'!$V$3)/10^9),0)</f>
        <v>-0.9790917776</v>
      </c>
      <c r="Z980" s="160">
        <f>IF(and($X$902&gt;0,Model!Y$1&lt;='Assumptions (Solar)'!$V$13),PPMT('Assumptions (Solar)'!$V$10,Model!Y$1,'Assumptions (Solar)'!$V$13,'Assumptions (Solar)'!$V$8*Model!$X$902*('Assumptions (Solar)'!$V$20*'Assumptions (Solar)'!$V$2+'Assumptions (Solar)'!$V$21*'Assumptions (Solar)'!$V$3)/10^9),0)</f>
        <v>-1.05741912</v>
      </c>
      <c r="AA980" s="160">
        <f>IF(and($X$902&gt;0,Model!Z$1&lt;='Assumptions (Solar)'!$V$13),PPMT('Assumptions (Solar)'!$V$10,Model!Z$1,'Assumptions (Solar)'!$V$13,'Assumptions (Solar)'!$V$8*Model!$X$902*('Assumptions (Solar)'!$V$20*'Assumptions (Solar)'!$V$2+'Assumptions (Solar)'!$V$21*'Assumptions (Solar)'!$V$3)/10^9),0)</f>
        <v>-1.142012649</v>
      </c>
      <c r="AB980" s="160">
        <f>IF(and($X$902&gt;0,Model!AA$1&lt;='Assumptions (Solar)'!$V$13),PPMT('Assumptions (Solar)'!$V$10,Model!AA$1,'Assumptions (Solar)'!$V$13,'Assumptions (Solar)'!$V$8*Model!$X$902*('Assumptions (Solar)'!$V$20*'Assumptions (Solar)'!$V$2+'Assumptions (Solar)'!$V$21*'Assumptions (Solar)'!$V$3)/10^9),0)</f>
        <v>-1.233373661</v>
      </c>
      <c r="AC980" s="160">
        <f>IF(and($X$902&gt;0,Model!AB$1&lt;='Assumptions (Solar)'!$V$13),PPMT('Assumptions (Solar)'!$V$10,Model!AB$1,'Assumptions (Solar)'!$V$13,'Assumptions (Solar)'!$V$8*Model!$X$902*('Assumptions (Solar)'!$V$20*'Assumptions (Solar)'!$V$2+'Assumptions (Solar)'!$V$21*'Assumptions (Solar)'!$V$3)/10^9),0)</f>
        <v>-1.332043554</v>
      </c>
      <c r="AD980" s="160">
        <f>IF(and($X$902&gt;0,Model!AC$1&lt;='Assumptions (Solar)'!$V$13),PPMT('Assumptions (Solar)'!$V$10,Model!AC$1,'Assumptions (Solar)'!$V$13,'Assumptions (Solar)'!$V$8*Model!$X$902*('Assumptions (Solar)'!$V$20*'Assumptions (Solar)'!$V$2+'Assumptions (Solar)'!$V$21*'Assumptions (Solar)'!$V$3)/10^9),0)</f>
        <v>-1.438607039</v>
      </c>
      <c r="AE980" s="160">
        <f>IF(and($X$902&gt;0,Model!AD$1&lt;='Assumptions (Solar)'!$V$13),PPMT('Assumptions (Solar)'!$V$10,Model!AD$1,'Assumptions (Solar)'!$V$13,'Assumptions (Solar)'!$V$8*Model!$X$902*('Assumptions (Solar)'!$V$20*'Assumptions (Solar)'!$V$2+'Assumptions (Solar)'!$V$21*'Assumptions (Solar)'!$V$3)/10^9),0)</f>
        <v>-1.553695602</v>
      </c>
      <c r="AF980" s="160">
        <f>IF(and($X$902&gt;0,Model!AE$1&lt;='Assumptions (Solar)'!$V$13),PPMT('Assumptions (Solar)'!$V$10,Model!AE$1,'Assumptions (Solar)'!$V$13,'Assumptions (Solar)'!$V$8*Model!$X$902*('Assumptions (Solar)'!$V$20*'Assumptions (Solar)'!$V$2+'Assumptions (Solar)'!$V$21*'Assumptions (Solar)'!$V$3)/10^9),0)</f>
        <v>-1.67799125</v>
      </c>
      <c r="AG980" s="160">
        <f>IF(and($X$902&gt;0,Model!AF$1&lt;='Assumptions (Solar)'!$V$13),PPMT('Assumptions (Solar)'!$V$10,Model!AF$1,'Assumptions (Solar)'!$V$13,'Assumptions (Solar)'!$V$8*Model!$X$902*('Assumptions (Solar)'!$V$20*'Assumptions (Solar)'!$V$2+'Assumptions (Solar)'!$V$21*'Assumptions (Solar)'!$V$3)/10^9),0)</f>
        <v>-1.81223055</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-0.6333240887</v>
      </c>
      <c r="Z981" s="160">
        <f>IF(and($Y$902&gt;0,Model!X$1&lt;='Assumptions (Solar)'!$V$13),PPMT('Assumptions (Solar)'!$V$10,Model!X$1,'Assumptions (Solar)'!$V$13,'Assumptions (Solar)'!$V$8*Model!$Y$902*('Assumptions (Solar)'!$W$20*'Assumptions (Solar)'!$W$2+'Assumptions (Solar)'!$W$21*'Assumptions (Solar)'!$W$3)/10^9),0)</f>
        <v>-0.6839900158</v>
      </c>
      <c r="AA981" s="160">
        <f>IF(and($Y$902&gt;0,Model!Y$1&lt;='Assumptions (Solar)'!$V$13),PPMT('Assumptions (Solar)'!$V$10,Model!Y$1,'Assumptions (Solar)'!$V$13,'Assumptions (Solar)'!$V$8*Model!$Y$902*('Assumptions (Solar)'!$W$20*'Assumptions (Solar)'!$W$2+'Assumptions (Solar)'!$W$21*'Assumptions (Solar)'!$W$3)/10^9),0)</f>
        <v>-0.7387092171</v>
      </c>
      <c r="AB981" s="160">
        <f>IF(and($Y$902&gt;0,Model!Z$1&lt;='Assumptions (Solar)'!$V$13),PPMT('Assumptions (Solar)'!$V$10,Model!Z$1,'Assumptions (Solar)'!$V$13,'Assumptions (Solar)'!$V$8*Model!$Y$902*('Assumptions (Solar)'!$W$20*'Assumptions (Solar)'!$W$2+'Assumptions (Solar)'!$W$21*'Assumptions (Solar)'!$W$3)/10^9),0)</f>
        <v>-0.7978059544</v>
      </c>
      <c r="AC981" s="160">
        <f>IF(and($Y$902&gt;0,Model!AA$1&lt;='Assumptions (Solar)'!$V$13),PPMT('Assumptions (Solar)'!$V$10,Model!AA$1,'Assumptions (Solar)'!$V$13,'Assumptions (Solar)'!$V$8*Model!$Y$902*('Assumptions (Solar)'!$W$20*'Assumptions (Solar)'!$W$2+'Assumptions (Solar)'!$W$21*'Assumptions (Solar)'!$W$3)/10^9),0)</f>
        <v>-0.8616304308</v>
      </c>
      <c r="AD981" s="160">
        <f>IF(and($Y$902&gt;0,Model!AB$1&lt;='Assumptions (Solar)'!$V$13),PPMT('Assumptions (Solar)'!$V$10,Model!AB$1,'Assumptions (Solar)'!$V$13,'Assumptions (Solar)'!$V$8*Model!$Y$902*('Assumptions (Solar)'!$W$20*'Assumptions (Solar)'!$W$2+'Assumptions (Solar)'!$W$21*'Assumptions (Solar)'!$W$3)/10^9),0)</f>
        <v>-0.9305608653</v>
      </c>
      <c r="AE981" s="160">
        <f>IF(and($Y$902&gt;0,Model!AC$1&lt;='Assumptions (Solar)'!$V$13),PPMT('Assumptions (Solar)'!$V$10,Model!AC$1,'Assumptions (Solar)'!$V$13,'Assumptions (Solar)'!$V$8*Model!$Y$902*('Assumptions (Solar)'!$W$20*'Assumptions (Solar)'!$W$2+'Assumptions (Solar)'!$W$21*'Assumptions (Solar)'!$W$3)/10^9),0)</f>
        <v>-1.005005734</v>
      </c>
      <c r="AF981" s="160">
        <f>IF(and($Y$902&gt;0,Model!AD$1&lt;='Assumptions (Solar)'!$V$13),PPMT('Assumptions (Solar)'!$V$10,Model!AD$1,'Assumptions (Solar)'!$V$13,'Assumptions (Solar)'!$V$8*Model!$Y$902*('Assumptions (Solar)'!$W$20*'Assumptions (Solar)'!$W$2+'Assumptions (Solar)'!$W$21*'Assumptions (Solar)'!$W$3)/10^9),0)</f>
        <v>-1.085406193</v>
      </c>
      <c r="AG981" s="160">
        <f>IF(and($Y$902&gt;0,Model!AE$1&lt;='Assumptions (Solar)'!$V$13),PPMT('Assumptions (Solar)'!$V$10,Model!AE$1,'Assumptions (Solar)'!$V$13,'Assumptions (Solar)'!$V$8*Model!$Y$902*('Assumptions (Solar)'!$W$20*'Assumptions (Solar)'!$W$2+'Assumptions (Solar)'!$W$21*'Assumptions (Solar)'!$W$3)/10^9),0)</f>
        <v>-1.172238689</v>
      </c>
      <c r="AH981" s="160">
        <f>IF(and($Y$902&gt;0,Model!AF$1&lt;='Assumptions (Solar)'!$V$13),PPMT('Assumptions (Solar)'!$V$10,Model!AF$1,'Assumptions (Solar)'!$V$13,'Assumptions (Solar)'!$V$8*Model!$Y$902*('Assumptions (Solar)'!$W$20*'Assumptions (Solar)'!$W$2+'Assumptions (Solar)'!$W$21*'Assumptions (Solar)'!$W$3)/10^9),0)</f>
        <v>-1.266017784</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-0.6198920817</v>
      </c>
      <c r="AA982" s="160">
        <f>IF(and($Z$902&gt;0,Model!X$1&lt;='Assumptions (Solar)'!$V$13),PPMT('Assumptions (Solar)'!$V$10,Model!X$1,'Assumptions (Solar)'!$V$13,'Assumptions (Solar)'!$V$8*Model!$Z$902*('Assumptions (Solar)'!$X$20*'Assumptions (Solar)'!$X$2+'Assumptions (Solar)'!$X$21*'Assumptions (Solar)'!$X$3)/10^9),0)</f>
        <v>-0.6694834483</v>
      </c>
      <c r="AB982" s="160">
        <f>IF(and($Z$902&gt;0,Model!Y$1&lt;='Assumptions (Solar)'!$V$13),PPMT('Assumptions (Solar)'!$V$10,Model!Y$1,'Assumptions (Solar)'!$V$13,'Assumptions (Solar)'!$V$8*Model!$Z$902*('Assumptions (Solar)'!$X$20*'Assumptions (Solar)'!$X$2+'Assumptions (Solar)'!$X$21*'Assumptions (Solar)'!$X$3)/10^9),0)</f>
        <v>-0.7230421242</v>
      </c>
      <c r="AC982" s="160">
        <f>IF(and($Z$902&gt;0,Model!Z$1&lt;='Assumptions (Solar)'!$V$13),PPMT('Assumptions (Solar)'!$V$10,Model!Z$1,'Assumptions (Solar)'!$V$13,'Assumptions (Solar)'!$V$8*Model!$Z$902*('Assumptions (Solar)'!$X$20*'Assumptions (Solar)'!$X$2+'Assumptions (Solar)'!$X$21*'Assumptions (Solar)'!$X$3)/10^9),0)</f>
        <v>-0.7808854941</v>
      </c>
      <c r="AD982" s="160">
        <f>IF(and($Z$902&gt;0,Model!AA$1&lt;='Assumptions (Solar)'!$V$13),PPMT('Assumptions (Solar)'!$V$10,Model!AA$1,'Assumptions (Solar)'!$V$13,'Assumptions (Solar)'!$V$8*Model!$Z$902*('Assumptions (Solar)'!$X$20*'Assumptions (Solar)'!$X$2+'Assumptions (Solar)'!$X$21*'Assumptions (Solar)'!$X$3)/10^9),0)</f>
        <v>-0.8433563336</v>
      </c>
      <c r="AE982" s="160">
        <f>IF(and($Z$902&gt;0,Model!AB$1&lt;='Assumptions (Solar)'!$V$13),PPMT('Assumptions (Solar)'!$V$10,Model!AB$1,'Assumptions (Solar)'!$V$13,'Assumptions (Solar)'!$V$8*Model!$Z$902*('Assumptions (Solar)'!$X$20*'Assumptions (Solar)'!$X$2+'Assumptions (Solar)'!$X$21*'Assumptions (Solar)'!$X$3)/10^9),0)</f>
        <v>-0.9108248403</v>
      </c>
      <c r="AF982" s="160">
        <f>IF(and($Z$902&gt;0,Model!AC$1&lt;='Assumptions (Solar)'!$V$13),PPMT('Assumptions (Solar)'!$V$10,Model!AC$1,'Assumptions (Solar)'!$V$13,'Assumptions (Solar)'!$V$8*Model!$Z$902*('Assumptions (Solar)'!$X$20*'Assumptions (Solar)'!$X$2+'Assumptions (Solar)'!$X$21*'Assumptions (Solar)'!$X$3)/10^9),0)</f>
        <v>-0.9836908275</v>
      </c>
      <c r="AG982" s="160">
        <f>IF(and($Z$902&gt;0,Model!AD$1&lt;='Assumptions (Solar)'!$V$13),PPMT('Assumptions (Solar)'!$V$10,Model!AD$1,'Assumptions (Solar)'!$V$13,'Assumptions (Solar)'!$V$8*Model!$Z$902*('Assumptions (Solar)'!$X$20*'Assumptions (Solar)'!$X$2+'Assumptions (Solar)'!$X$21*'Assumptions (Solar)'!$X$3)/10^9),0)</f>
        <v>-1.062386094</v>
      </c>
      <c r="AH982" s="160">
        <f>IF(and($Z$902&gt;0,Model!AE$1&lt;='Assumptions (Solar)'!$V$13),PPMT('Assumptions (Solar)'!$V$10,Model!AE$1,'Assumptions (Solar)'!$V$13,'Assumptions (Solar)'!$V$8*Model!$Z$902*('Assumptions (Solar)'!$X$20*'Assumptions (Solar)'!$X$2+'Assumptions (Solar)'!$X$21*'Assumptions (Solar)'!$X$3)/10^9),0)</f>
        <v>-1.147376981</v>
      </c>
      <c r="AI982" s="160">
        <f>IF(and($Z$902&gt;0,Model!AF$1&lt;='Assumptions (Solar)'!$V$13),PPMT('Assumptions (Solar)'!$V$10,Model!AF$1,'Assumptions (Solar)'!$V$13,'Assumptions (Solar)'!$V$8*Model!$Z$902*('Assumptions (Solar)'!$X$20*'Assumptions (Solar)'!$X$2+'Assumptions (Solar)'!$X$21*'Assumptions (Solar)'!$X$3)/10^9),0)</f>
        <v>-1.23916714</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-0.6056949422</v>
      </c>
      <c r="AB983" s="160">
        <f>IF(and($AA$902&gt;0,Model!X$1&lt;='Assumptions (Solar)'!$V$13),PPMT('Assumptions (Solar)'!$V$10,Model!X$1,'Assumptions (Solar)'!$V$13,'Assumptions (Solar)'!$V$8*Model!$AA$902*('Assumptions (Solar)'!$Y$20*'Assumptions (Solar)'!$Y$2+'Assumptions (Solar)'!$Y$21*'Assumptions (Solar)'!$Y$3)/10^9),0)</f>
        <v>-0.6541505376</v>
      </c>
      <c r="AC983" s="160">
        <f>IF(and($AA$902&gt;0,Model!Y$1&lt;='Assumptions (Solar)'!$V$13),PPMT('Assumptions (Solar)'!$V$10,Model!Y$1,'Assumptions (Solar)'!$V$13,'Assumptions (Solar)'!$V$8*Model!$AA$902*('Assumptions (Solar)'!$Y$20*'Assumptions (Solar)'!$Y$2+'Assumptions (Solar)'!$Y$21*'Assumptions (Solar)'!$Y$3)/10^9),0)</f>
        <v>-0.7064825806</v>
      </c>
      <c r="AD983" s="160">
        <f>IF(and($AA$902&gt;0,Model!Z$1&lt;='Assumptions (Solar)'!$V$13),PPMT('Assumptions (Solar)'!$V$10,Model!Z$1,'Assumptions (Solar)'!$V$13,'Assumptions (Solar)'!$V$8*Model!$AA$902*('Assumptions (Solar)'!$Y$20*'Assumptions (Solar)'!$Y$2+'Assumptions (Solar)'!$Y$21*'Assumptions (Solar)'!$Y$3)/10^9),0)</f>
        <v>-0.763001187</v>
      </c>
      <c r="AE983" s="160">
        <f>IF(and($AA$902&gt;0,Model!AA$1&lt;='Assumptions (Solar)'!$V$13),PPMT('Assumptions (Solar)'!$V$10,Model!AA$1,'Assumptions (Solar)'!$V$13,'Assumptions (Solar)'!$V$8*Model!$AA$902*('Assumptions (Solar)'!$Y$20*'Assumptions (Solar)'!$Y$2+'Assumptions (Solar)'!$Y$21*'Assumptions (Solar)'!$Y$3)/10^9),0)</f>
        <v>-0.824041282</v>
      </c>
      <c r="AF983" s="160">
        <f>IF(and($AA$902&gt;0,Model!AB$1&lt;='Assumptions (Solar)'!$V$13),PPMT('Assumptions (Solar)'!$V$10,Model!AB$1,'Assumptions (Solar)'!$V$13,'Assumptions (Solar)'!$V$8*Model!$AA$902*('Assumptions (Solar)'!$Y$20*'Assumptions (Solar)'!$Y$2+'Assumptions (Solar)'!$Y$21*'Assumptions (Solar)'!$Y$3)/10^9),0)</f>
        <v>-0.8899645846</v>
      </c>
      <c r="AG983" s="160">
        <f>IF(and($AA$902&gt;0,Model!AC$1&lt;='Assumptions (Solar)'!$V$13),PPMT('Assumptions (Solar)'!$V$10,Model!AC$1,'Assumptions (Solar)'!$V$13,'Assumptions (Solar)'!$V$8*Model!$AA$902*('Assumptions (Solar)'!$Y$20*'Assumptions (Solar)'!$Y$2+'Assumptions (Solar)'!$Y$21*'Assumptions (Solar)'!$Y$3)/10^9),0)</f>
        <v>-0.9611617513</v>
      </c>
      <c r="AH983" s="160">
        <f>IF(and($AA$902&gt;0,Model!AD$1&lt;='Assumptions (Solar)'!$V$13),PPMT('Assumptions (Solar)'!$V$10,Model!AD$1,'Assumptions (Solar)'!$V$13,'Assumptions (Solar)'!$V$8*Model!$AA$902*('Assumptions (Solar)'!$Y$20*'Assumptions (Solar)'!$Y$2+'Assumptions (Solar)'!$Y$21*'Assumptions (Solar)'!$Y$3)/10^9),0)</f>
        <v>-1.038054691</v>
      </c>
      <c r="AI983" s="160">
        <f>IF(and($AA$902&gt;0,Model!AE$1&lt;='Assumptions (Solar)'!$V$13),PPMT('Assumptions (Solar)'!$V$10,Model!AE$1,'Assumptions (Solar)'!$V$13,'Assumptions (Solar)'!$V$8*Model!$AA$902*('Assumptions (Solar)'!$Y$20*'Assumptions (Solar)'!$Y$2+'Assumptions (Solar)'!$Y$21*'Assumptions (Solar)'!$Y$3)/10^9),0)</f>
        <v>-1.121099067</v>
      </c>
      <c r="AJ983" s="160">
        <f>IF(and($AA$902&gt;0,Model!AF$1&lt;='Assumptions (Solar)'!$V$13),PPMT('Assumptions (Solar)'!$V$10,Model!AF$1,'Assumptions (Solar)'!$V$13,'Assumptions (Solar)'!$V$8*Model!$AA$902*('Assumptions (Solar)'!$Y$20*'Assumptions (Solar)'!$Y$2+'Assumptions (Solar)'!$Y$21*'Assumptions (Solar)'!$Y$3)/10^9),0)</f>
        <v>-1.210786992</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-0.5912233804</v>
      </c>
      <c r="AC984" s="160">
        <f>IF(and($AB$902&gt;0,Model!X$1&lt;='Assumptions (Solar)'!$V$13),PPMT('Assumptions (Solar)'!$V$10,Model!X$1,'Assumptions (Solar)'!$V$13,'Assumptions (Solar)'!$V$8*Model!$AB$902*('Assumptions (Solar)'!$Z$20*'Assumptions (Solar)'!$Z$2+'Assumptions (Solar)'!$Z$21*'Assumptions (Solar)'!$Z$3)/10^9),0)</f>
        <v>-0.6385212508</v>
      </c>
      <c r="AD984" s="160">
        <f>IF(and($AB$902&gt;0,Model!Y$1&lt;='Assumptions (Solar)'!$V$13),PPMT('Assumptions (Solar)'!$V$10,Model!Y$1,'Assumptions (Solar)'!$V$13,'Assumptions (Solar)'!$V$8*Model!$AB$902*('Assumptions (Solar)'!$Z$20*'Assumptions (Solar)'!$Z$2+'Assumptions (Solar)'!$Z$21*'Assumptions (Solar)'!$Z$3)/10^9),0)</f>
        <v>-0.6896029509</v>
      </c>
      <c r="AE984" s="160">
        <f>IF(and($AB$902&gt;0,Model!Z$1&lt;='Assumptions (Solar)'!$V$13),PPMT('Assumptions (Solar)'!$V$10,Model!Z$1,'Assumptions (Solar)'!$V$13,'Assumptions (Solar)'!$V$8*Model!$AB$902*('Assumptions (Solar)'!$Z$20*'Assumptions (Solar)'!$Z$2+'Assumptions (Solar)'!$Z$21*'Assumptions (Solar)'!$Z$3)/10^9),0)</f>
        <v>-0.7447711869</v>
      </c>
      <c r="AF984" s="160">
        <f>IF(and($AB$902&gt;0,Model!AA$1&lt;='Assumptions (Solar)'!$V$13),PPMT('Assumptions (Solar)'!$V$10,Model!AA$1,'Assumptions (Solar)'!$V$13,'Assumptions (Solar)'!$V$8*Model!$AB$902*('Assumptions (Solar)'!$Z$20*'Assumptions (Solar)'!$Z$2+'Assumptions (Solar)'!$Z$21*'Assumptions (Solar)'!$Z$3)/10^9),0)</f>
        <v>-0.8043528819</v>
      </c>
      <c r="AG984" s="160">
        <f>IF(and($AB$902&gt;0,Model!AB$1&lt;='Assumptions (Solar)'!$V$13),PPMT('Assumptions (Solar)'!$V$10,Model!AB$1,'Assumptions (Solar)'!$V$13,'Assumptions (Solar)'!$V$8*Model!$AB$902*('Assumptions (Solar)'!$Z$20*'Assumptions (Solar)'!$Z$2+'Assumptions (Solar)'!$Z$21*'Assumptions (Solar)'!$Z$3)/10^9),0)</f>
        <v>-0.8687011124</v>
      </c>
      <c r="AH984" s="160">
        <f>IF(and($AB$902&gt;0,Model!AC$1&lt;='Assumptions (Solar)'!$V$13),PPMT('Assumptions (Solar)'!$V$10,Model!AC$1,'Assumptions (Solar)'!$V$13,'Assumptions (Solar)'!$V$8*Model!$AB$902*('Assumptions (Solar)'!$Z$20*'Assumptions (Solar)'!$Z$2+'Assumptions (Solar)'!$Z$21*'Assumptions (Solar)'!$Z$3)/10^9),0)</f>
        <v>-0.9381972014</v>
      </c>
      <c r="AI984" s="160">
        <f>IF(and($AB$902&gt;0,Model!AD$1&lt;='Assumptions (Solar)'!$V$13),PPMT('Assumptions (Solar)'!$V$10,Model!AD$1,'Assumptions (Solar)'!$V$13,'Assumptions (Solar)'!$V$8*Model!$AB$902*('Assumptions (Solar)'!$Z$20*'Assumptions (Solar)'!$Z$2+'Assumptions (Solar)'!$Z$21*'Assumptions (Solar)'!$Z$3)/10^9),0)</f>
        <v>-1.013252978</v>
      </c>
      <c r="AJ984" s="160">
        <f>IF(and($AB$902&gt;0,Model!AE$1&lt;='Assumptions (Solar)'!$V$13),PPMT('Assumptions (Solar)'!$V$10,Model!AE$1,'Assumptions (Solar)'!$V$13,'Assumptions (Solar)'!$V$8*Model!$AB$902*('Assumptions (Solar)'!$Z$20*'Assumptions (Solar)'!$Z$2+'Assumptions (Solar)'!$Z$21*'Assumptions (Solar)'!$Z$3)/10^9),0)</f>
        <v>-1.094313216</v>
      </c>
      <c r="AK984" s="160">
        <f>IF(and($AB$902&gt;0,Model!AF$1&lt;='Assumptions (Solar)'!$V$13),PPMT('Assumptions (Solar)'!$V$10,Model!AF$1,'Assumptions (Solar)'!$V$13,'Assumptions (Solar)'!$V$8*Model!$AB$902*('Assumptions (Solar)'!$Z$20*'Assumptions (Solar)'!$Z$2+'Assumptions (Solar)'!$Z$21*'Assumptions (Solar)'!$Z$3)/10^9),0)</f>
        <v>-1.181858273</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-0.5754311324</v>
      </c>
      <c r="AD985" s="160">
        <f>IF(and($AC$902&gt;0,Model!X$1&lt;='Assumptions (Solar)'!$V$13),PPMT('Assumptions (Solar)'!$V$10,Model!X$1,'Assumptions (Solar)'!$V$13,'Assumptions (Solar)'!$V$8*Model!$AC$902*('Assumptions (Solar)'!$AA$20*'Assumptions (Solar)'!$AA$2+'Assumptions (Solar)'!$AA$21*'Assumptions (Solar)'!$AA$3)/10^9),0)</f>
        <v>-0.621465623</v>
      </c>
      <c r="AE985" s="160">
        <f>IF(and($AC$902&gt;0,Model!Y$1&lt;='Assumptions (Solar)'!$V$13),PPMT('Assumptions (Solar)'!$V$10,Model!Y$1,'Assumptions (Solar)'!$V$13,'Assumptions (Solar)'!$V$8*Model!$AC$902*('Assumptions (Solar)'!$AA$20*'Assumptions (Solar)'!$AA$2+'Assumptions (Solar)'!$AA$21*'Assumptions (Solar)'!$AA$3)/10^9),0)</f>
        <v>-0.6711828728</v>
      </c>
      <c r="AF985" s="160">
        <f>IF(and($AC$902&gt;0,Model!Z$1&lt;='Assumptions (Solar)'!$V$13),PPMT('Assumptions (Solar)'!$V$10,Model!Z$1,'Assumptions (Solar)'!$V$13,'Assumptions (Solar)'!$V$8*Model!$AC$902*('Assumptions (Solar)'!$AA$20*'Assumptions (Solar)'!$AA$2+'Assumptions (Solar)'!$AA$21*'Assumptions (Solar)'!$AA$3)/10^9),0)</f>
        <v>-0.7248775027</v>
      </c>
      <c r="AG985" s="160">
        <f>IF(and($AC$902&gt;0,Model!AA$1&lt;='Assumptions (Solar)'!$V$13),PPMT('Assumptions (Solar)'!$V$10,Model!AA$1,'Assumptions (Solar)'!$V$13,'Assumptions (Solar)'!$V$8*Model!$AC$902*('Assumptions (Solar)'!$AA$20*'Assumptions (Solar)'!$AA$2+'Assumptions (Solar)'!$AA$21*'Assumptions (Solar)'!$AA$3)/10^9),0)</f>
        <v>-0.7828677029</v>
      </c>
      <c r="AH985" s="160">
        <f>IF(and($AC$902&gt;0,Model!AB$1&lt;='Assumptions (Solar)'!$V$13),PPMT('Assumptions (Solar)'!$V$10,Model!AB$1,'Assumptions (Solar)'!$V$13,'Assumptions (Solar)'!$V$8*Model!$AC$902*('Assumptions (Solar)'!$AA$20*'Assumptions (Solar)'!$AA$2+'Assumptions (Solar)'!$AA$21*'Assumptions (Solar)'!$AA$3)/10^9),0)</f>
        <v>-0.8454971191</v>
      </c>
      <c r="AI985" s="160">
        <f>IF(and($AC$902&gt;0,Model!AC$1&lt;='Assumptions (Solar)'!$V$13),PPMT('Assumptions (Solar)'!$V$10,Model!AC$1,'Assumptions (Solar)'!$V$13,'Assumptions (Solar)'!$V$8*Model!$AC$902*('Assumptions (Solar)'!$AA$20*'Assumptions (Solar)'!$AA$2+'Assumptions (Solar)'!$AA$21*'Assumptions (Solar)'!$AA$3)/10^9),0)</f>
        <v>-0.9131368886</v>
      </c>
      <c r="AJ985" s="160">
        <f>IF(and($AC$902&gt;0,Model!AD$1&lt;='Assumptions (Solar)'!$V$13),PPMT('Assumptions (Solar)'!$V$10,Model!AD$1,'Assumptions (Solar)'!$V$13,'Assumptions (Solar)'!$V$8*Model!$AC$902*('Assumptions (Solar)'!$AA$20*'Assumptions (Solar)'!$AA$2+'Assumptions (Solar)'!$AA$21*'Assumptions (Solar)'!$AA$3)/10^9),0)</f>
        <v>-0.9861878397</v>
      </c>
      <c r="AK985" s="160">
        <f>IF(and($AC$902&gt;0,Model!AE$1&lt;='Assumptions (Solar)'!$V$13),PPMT('Assumptions (Solar)'!$V$10,Model!AE$1,'Assumptions (Solar)'!$V$13,'Assumptions (Solar)'!$V$8*Model!$AC$902*('Assumptions (Solar)'!$AA$20*'Assumptions (Solar)'!$AA$2+'Assumptions (Solar)'!$AA$21*'Assumptions (Solar)'!$AA$3)/10^9),0)</f>
        <v>-1.065082867</v>
      </c>
      <c r="AL985" s="160">
        <f>IF(and($AC$902&gt;0,Model!AF$1&lt;='Assumptions (Solar)'!$V$13),PPMT('Assumptions (Solar)'!$V$10,Model!AF$1,'Assumptions (Solar)'!$V$13,'Assumptions (Solar)'!$V$8*Model!$AC$902*('Assumptions (Solar)'!$AA$20*'Assumptions (Solar)'!$AA$2+'Assumptions (Solar)'!$AA$21*'Assumptions (Solar)'!$AA$3)/10^9),0)</f>
        <v>-1.150289496</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-0.5587976836</v>
      </c>
      <c r="AE986" s="160">
        <f>IF(and($AD$902&gt;0,Model!X$1&lt;='Assumptions (Solar)'!$V$13),PPMT('Assumptions (Solar)'!$V$10,Model!X$1,'Assumptions (Solar)'!$V$13,'Assumptions (Solar)'!$V$8*Model!$AD$902*('Assumptions (Solar)'!$AB$20*'Assumptions (Solar)'!$AB$2+'Assumptions (Solar)'!$AB$21*'Assumptions (Solar)'!$AB$3)/10^9),0)</f>
        <v>-0.6035014983</v>
      </c>
      <c r="AF986" s="160">
        <f>IF(and($AD$902&gt;0,Model!Y$1&lt;='Assumptions (Solar)'!$V$13),PPMT('Assumptions (Solar)'!$V$10,Model!Y$1,'Assumptions (Solar)'!$V$13,'Assumptions (Solar)'!$V$8*Model!$AD$902*('Assumptions (Solar)'!$AB$20*'Assumptions (Solar)'!$AB$2+'Assumptions (Solar)'!$AB$21*'Assumptions (Solar)'!$AB$3)/10^9),0)</f>
        <v>-0.6517816182</v>
      </c>
      <c r="AG986" s="160">
        <f>IF(and($AD$902&gt;0,Model!Z$1&lt;='Assumptions (Solar)'!$V$13),PPMT('Assumptions (Solar)'!$V$10,Model!Z$1,'Assumptions (Solar)'!$V$13,'Assumptions (Solar)'!$V$8*Model!$AD$902*('Assumptions (Solar)'!$AB$20*'Assumptions (Solar)'!$AB$2+'Assumptions (Solar)'!$AB$21*'Assumptions (Solar)'!$AB$3)/10^9),0)</f>
        <v>-0.7039241477</v>
      </c>
      <c r="AH986" s="160">
        <f>IF(and($AD$902&gt;0,Model!AA$1&lt;='Assumptions (Solar)'!$V$13),PPMT('Assumptions (Solar)'!$V$10,Model!AA$1,'Assumptions (Solar)'!$V$13,'Assumptions (Solar)'!$V$8*Model!$AD$902*('Assumptions (Solar)'!$AB$20*'Assumptions (Solar)'!$AB$2+'Assumptions (Solar)'!$AB$21*'Assumptions (Solar)'!$AB$3)/10^9),0)</f>
        <v>-0.7602380795</v>
      </c>
      <c r="AI986" s="160">
        <f>IF(and($AD$902&gt;0,Model!AB$1&lt;='Assumptions (Solar)'!$V$13),PPMT('Assumptions (Solar)'!$V$10,Model!AB$1,'Assumptions (Solar)'!$V$13,'Assumptions (Solar)'!$V$8*Model!$AD$902*('Assumptions (Solar)'!$AB$20*'Assumptions (Solar)'!$AB$2+'Assumptions (Solar)'!$AB$21*'Assumptions (Solar)'!$AB$3)/10^9),0)</f>
        <v>-0.8210571258</v>
      </c>
      <c r="AJ986" s="160">
        <f>IF(and($AD$902&gt;0,Model!AC$1&lt;='Assumptions (Solar)'!$V$13),PPMT('Assumptions (Solar)'!$V$10,Model!AC$1,'Assumptions (Solar)'!$V$13,'Assumptions (Solar)'!$V$8*Model!$AD$902*('Assumptions (Solar)'!$AB$20*'Assumptions (Solar)'!$AB$2+'Assumptions (Solar)'!$AB$21*'Assumptions (Solar)'!$AB$3)/10^9),0)</f>
        <v>-0.8867416959</v>
      </c>
      <c r="AK986" s="160">
        <f>IF(and($AD$902&gt;0,Model!AD$1&lt;='Assumptions (Solar)'!$V$13),PPMT('Assumptions (Solar)'!$V$10,Model!AD$1,'Assumptions (Solar)'!$V$13,'Assumptions (Solar)'!$V$8*Model!$AD$902*('Assumptions (Solar)'!$AB$20*'Assumptions (Solar)'!$AB$2+'Assumptions (Solar)'!$AB$21*'Assumptions (Solar)'!$AB$3)/10^9),0)</f>
        <v>-0.9576810316</v>
      </c>
      <c r="AL986" s="160">
        <f>IF(and($AD$902&gt;0,Model!AE$1&lt;='Assumptions (Solar)'!$V$13),PPMT('Assumptions (Solar)'!$V$10,Model!AE$1,'Assumptions (Solar)'!$V$13,'Assumptions (Solar)'!$V$8*Model!$AD$902*('Assumptions (Solar)'!$AB$20*'Assumptions (Solar)'!$AB$2+'Assumptions (Solar)'!$AB$21*'Assumptions (Solar)'!$AB$3)/10^9),0)</f>
        <v>-1.034295514</v>
      </c>
      <c r="AM986" s="160">
        <f>IF(and($AD$902&gt;0,Model!AF$1&lt;='Assumptions (Solar)'!$V$13),PPMT('Assumptions (Solar)'!$V$10,Model!AF$1,'Assumptions (Solar)'!$V$13,'Assumptions (Solar)'!$V$8*Model!$AD$902*('Assumptions (Solar)'!$AB$20*'Assumptions (Solar)'!$AB$2+'Assumptions (Solar)'!$AB$21*'Assumptions (Solar)'!$AB$3)/10^9),0)</f>
        <v>-1.117039155</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-0.5418424348</v>
      </c>
      <c r="AF987" s="160">
        <f>IF(and($AE$902&gt;0,Model!X$1&lt;='Assumptions (Solar)'!$V$13),PPMT('Assumptions (Solar)'!$V$10,Model!X$1,'Assumptions (Solar)'!$V$13,'Assumptions (Solar)'!$V$8*Model!$AE$902*('Assumptions (Solar)'!$AC$20*'Assumptions (Solar)'!$AC$2+'Assumptions (Solar)'!$AC$21*'Assumptions (Solar)'!$AC$3)/10^9),0)</f>
        <v>-0.5851898296</v>
      </c>
      <c r="AG987" s="160">
        <f>IF(and($AE$902&gt;0,Model!Y$1&lt;='Assumptions (Solar)'!$V$13),PPMT('Assumptions (Solar)'!$V$10,Model!Y$1,'Assumptions (Solar)'!$V$13,'Assumptions (Solar)'!$V$8*Model!$AE$902*('Assumptions (Solar)'!$AC$20*'Assumptions (Solar)'!$AC$2+'Assumptions (Solar)'!$AC$21*'Assumptions (Solar)'!$AC$3)/10^9),0)</f>
        <v>-0.632005016</v>
      </c>
      <c r="AH987" s="160">
        <f>IF(and($AE$902&gt;0,Model!Z$1&lt;='Assumptions (Solar)'!$V$13),PPMT('Assumptions (Solar)'!$V$10,Model!Z$1,'Assumptions (Solar)'!$V$13,'Assumptions (Solar)'!$V$8*Model!$AE$902*('Assumptions (Solar)'!$AC$20*'Assumptions (Solar)'!$AC$2+'Assumptions (Solar)'!$AC$21*'Assumptions (Solar)'!$AC$3)/10^9),0)</f>
        <v>-0.6825654172</v>
      </c>
      <c r="AI987" s="160">
        <f>IF(and($AE$902&gt;0,Model!AA$1&lt;='Assumptions (Solar)'!$V$13),PPMT('Assumptions (Solar)'!$V$10,Model!AA$1,'Assumptions (Solar)'!$V$13,'Assumptions (Solar)'!$V$8*Model!$AE$902*('Assumptions (Solar)'!$AC$20*'Assumptions (Solar)'!$AC$2+'Assumptions (Solar)'!$AC$21*'Assumptions (Solar)'!$AC$3)/10^9),0)</f>
        <v>-0.7371706506</v>
      </c>
      <c r="AJ987" s="160">
        <f>IF(and($AE$902&gt;0,Model!AB$1&lt;='Assumptions (Solar)'!$V$13),PPMT('Assumptions (Solar)'!$V$10,Model!AB$1,'Assumptions (Solar)'!$V$13,'Assumptions (Solar)'!$V$8*Model!$AE$902*('Assumptions (Solar)'!$AC$20*'Assumptions (Solar)'!$AC$2+'Assumptions (Solar)'!$AC$21*'Assumptions (Solar)'!$AC$3)/10^9),0)</f>
        <v>-0.7961443027</v>
      </c>
      <c r="AK987" s="160">
        <f>IF(and($AE$902&gt;0,Model!AC$1&lt;='Assumptions (Solar)'!$V$13),PPMT('Assumptions (Solar)'!$V$10,Model!AC$1,'Assumptions (Solar)'!$V$13,'Assumptions (Solar)'!$V$8*Model!$AE$902*('Assumptions (Solar)'!$AC$20*'Assumptions (Solar)'!$AC$2+'Assumptions (Solar)'!$AC$21*'Assumptions (Solar)'!$AC$3)/10^9),0)</f>
        <v>-0.8598358469</v>
      </c>
      <c r="AL987" s="160">
        <f>IF(and($AE$902&gt;0,Model!AD$1&lt;='Assumptions (Solar)'!$V$13),PPMT('Assumptions (Solar)'!$V$10,Model!AD$1,'Assumptions (Solar)'!$V$13,'Assumptions (Solar)'!$V$8*Model!$AE$902*('Assumptions (Solar)'!$AC$20*'Assumptions (Solar)'!$AC$2+'Assumptions (Solar)'!$AC$21*'Assumptions (Solar)'!$AC$3)/10^9),0)</f>
        <v>-0.9286227146</v>
      </c>
      <c r="AM987" s="160">
        <f>IF(and($AE$902&gt;0,Model!AE$1&lt;='Assumptions (Solar)'!$V$13),PPMT('Assumptions (Solar)'!$V$10,Model!AE$1,'Assumptions (Solar)'!$V$13,'Assumptions (Solar)'!$V$8*Model!$AE$902*('Assumptions (Solar)'!$AC$20*'Assumptions (Solar)'!$AC$2+'Assumptions (Solar)'!$AC$21*'Assumptions (Solar)'!$AC$3)/10^9),0)</f>
        <v>-1.002912532</v>
      </c>
      <c r="AN987" s="160">
        <f>IF(and($AE$902&gt;0,Model!AF$1&lt;='Assumptions (Solar)'!$V$13),PPMT('Assumptions (Solar)'!$V$10,Model!AF$1,'Assumptions (Solar)'!$V$13,'Assumptions (Solar)'!$V$8*Model!$AE$902*('Assumptions (Solar)'!$AC$20*'Assumptions (Solar)'!$AC$2+'Assumptions (Solar)'!$AC$21*'Assumptions (Solar)'!$AC$3)/10^9),0)</f>
        <v>-1.083145534</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-0.5234560803</v>
      </c>
      <c r="AG988" s="160">
        <f>IF(and($AF$902&gt;0,Model!X$1&lt;='Assumptions (Solar)'!$V$13),PPMT('Assumptions (Solar)'!$V$10,Model!X$1,'Assumptions (Solar)'!$V$13,'Assumptions (Solar)'!$V$8*Model!$AF$902*('Assumptions (Solar)'!$AD$20*'Assumptions (Solar)'!$AD$2+'Assumptions (Solar)'!$AD$21*'Assumptions (Solar)'!$AD$3)/10^9),0)</f>
        <v>-0.5653325667</v>
      </c>
      <c r="AH988" s="160">
        <f>IF(and($AF$902&gt;0,Model!Y$1&lt;='Assumptions (Solar)'!$V$13),PPMT('Assumptions (Solar)'!$V$10,Model!Y$1,'Assumptions (Solar)'!$V$13,'Assumptions (Solar)'!$V$8*Model!$AF$902*('Assumptions (Solar)'!$AD$20*'Assumptions (Solar)'!$AD$2+'Assumptions (Solar)'!$AD$21*'Assumptions (Solar)'!$AD$3)/10^9),0)</f>
        <v>-0.6105591721</v>
      </c>
      <c r="AI988" s="160">
        <f>IF(and($AF$902&gt;0,Model!Z$1&lt;='Assumptions (Solar)'!$V$13),PPMT('Assumptions (Solar)'!$V$10,Model!Z$1,'Assumptions (Solar)'!$V$13,'Assumptions (Solar)'!$V$8*Model!$AF$902*('Assumptions (Solar)'!$AD$20*'Assumptions (Solar)'!$AD$2+'Assumptions (Solar)'!$AD$21*'Assumptions (Solar)'!$AD$3)/10^9),0)</f>
        <v>-0.6594039058</v>
      </c>
      <c r="AJ988" s="160">
        <f>IF(and($AF$902&gt;0,Model!AA$1&lt;='Assumptions (Solar)'!$V$13),PPMT('Assumptions (Solar)'!$V$10,Model!AA$1,'Assumptions (Solar)'!$V$13,'Assumptions (Solar)'!$V$8*Model!$AF$902*('Assumptions (Solar)'!$AD$20*'Assumptions (Solar)'!$AD$2+'Assumptions (Solar)'!$AD$21*'Assumptions (Solar)'!$AD$3)/10^9),0)</f>
        <v>-0.7121562183</v>
      </c>
      <c r="AK988" s="160">
        <f>IF(and($AF$902&gt;0,Model!AB$1&lt;='Assumptions (Solar)'!$V$13),PPMT('Assumptions (Solar)'!$V$10,Model!AB$1,'Assumptions (Solar)'!$V$13,'Assumptions (Solar)'!$V$8*Model!$AF$902*('Assumptions (Solar)'!$AD$20*'Assumptions (Solar)'!$AD$2+'Assumptions (Solar)'!$AD$21*'Assumptions (Solar)'!$AD$3)/10^9),0)</f>
        <v>-0.7691287158</v>
      </c>
      <c r="AL988" s="160">
        <f>IF(and($AF$902&gt;0,Model!AC$1&lt;='Assumptions (Solar)'!$V$13),PPMT('Assumptions (Solar)'!$V$10,Model!AC$1,'Assumptions (Solar)'!$V$13,'Assumptions (Solar)'!$V$8*Model!$AF$902*('Assumptions (Solar)'!$AD$20*'Assumptions (Solar)'!$AD$2+'Assumptions (Solar)'!$AD$21*'Assumptions (Solar)'!$AD$3)/10^9),0)</f>
        <v>-0.830659013</v>
      </c>
      <c r="AM988" s="160">
        <f>IF(and($AF$902&gt;0,Model!AD$1&lt;='Assumptions (Solar)'!$V$13),PPMT('Assumptions (Solar)'!$V$10,Model!AD$1,'Assumptions (Solar)'!$V$13,'Assumptions (Solar)'!$V$8*Model!$AF$902*('Assumptions (Solar)'!$AD$20*'Assumptions (Solar)'!$AD$2+'Assumptions (Solar)'!$AD$21*'Assumptions (Solar)'!$AD$3)/10^9),0)</f>
        <v>-0.8971117341</v>
      </c>
      <c r="AN988" s="160">
        <f>IF(and($AF$902&gt;0,Model!AE$1&lt;='Assumptions (Solar)'!$V$13),PPMT('Assumptions (Solar)'!$V$10,Model!AE$1,'Assumptions (Solar)'!$V$13,'Assumptions (Solar)'!$V$8*Model!$AF$902*('Assumptions (Solar)'!$AD$20*'Assumptions (Solar)'!$AD$2+'Assumptions (Solar)'!$AD$21*'Assumptions (Solar)'!$AD$3)/10^9),0)</f>
        <v>-0.9688806728</v>
      </c>
      <c r="AO988" s="160">
        <f>IF(and($AF$902&gt;0,Model!AF$1&lt;='Assumptions (Solar)'!$V$13),PPMT('Assumptions (Solar)'!$V$10,Model!AF$1,'Assumptions (Solar)'!$V$13,'Assumptions (Solar)'!$V$8*Model!$AF$902*('Assumptions (Solar)'!$AD$20*'Assumptions (Solar)'!$AD$2+'Assumptions (Solar)'!$AD$21*'Assumptions (Solar)'!$AD$3)/10^9),0)</f>
        <v>-1.046391127</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-0.5041461027</v>
      </c>
      <c r="AH989" s="160">
        <f>IF(and($AG$902&gt;0,Model!X$1&lt;='Assumptions (Solar)'!$V$13),PPMT('Assumptions (Solar)'!$V$10,Model!X$1,'Assumptions (Solar)'!$V$13,'Assumptions (Solar)'!$V$8*Model!$AG$902*('Assumptions (Solar)'!$AE$20*'Assumptions (Solar)'!$AE$2+'Assumptions (Solar)'!$AE$21*'Assumptions (Solar)'!$AE$3)/10^9),0)</f>
        <v>-0.5444777909</v>
      </c>
      <c r="AI989" s="160">
        <f>IF(and($AG$902&gt;0,Model!Y$1&lt;='Assumptions (Solar)'!$V$13),PPMT('Assumptions (Solar)'!$V$10,Model!Y$1,'Assumptions (Solar)'!$V$13,'Assumptions (Solar)'!$V$8*Model!$AG$902*('Assumptions (Solar)'!$AE$20*'Assumptions (Solar)'!$AE$2+'Assumptions (Solar)'!$AE$21*'Assumptions (Solar)'!$AE$3)/10^9),0)</f>
        <v>-0.5880360142</v>
      </c>
      <c r="AJ989" s="160">
        <f>IF(and($AG$902&gt;0,Model!Z$1&lt;='Assumptions (Solar)'!$V$13),PPMT('Assumptions (Solar)'!$V$10,Model!Z$1,'Assumptions (Solar)'!$V$13,'Assumptions (Solar)'!$V$8*Model!$AG$902*('Assumptions (Solar)'!$AE$20*'Assumptions (Solar)'!$AE$2+'Assumptions (Solar)'!$AE$21*'Assumptions (Solar)'!$AE$3)/10^9),0)</f>
        <v>-0.6350788953</v>
      </c>
      <c r="AK989" s="160">
        <f>IF(and($AG$902&gt;0,Model!AA$1&lt;='Assumptions (Solar)'!$V$13),PPMT('Assumptions (Solar)'!$V$10,Model!AA$1,'Assumptions (Solar)'!$V$13,'Assumptions (Solar)'!$V$8*Model!$AG$902*('Assumptions (Solar)'!$AE$20*'Assumptions (Solar)'!$AE$2+'Assumptions (Solar)'!$AE$21*'Assumptions (Solar)'!$AE$3)/10^9),0)</f>
        <v>-0.6858852069</v>
      </c>
      <c r="AL989" s="160">
        <f>IF(and($AG$902&gt;0,Model!AB$1&lt;='Assumptions (Solar)'!$V$13),PPMT('Assumptions (Solar)'!$V$10,Model!AB$1,'Assumptions (Solar)'!$V$13,'Assumptions (Solar)'!$V$8*Model!$AG$902*('Assumptions (Solar)'!$AE$20*'Assumptions (Solar)'!$AE$2+'Assumptions (Solar)'!$AE$21*'Assumptions (Solar)'!$AE$3)/10^9),0)</f>
        <v>-0.7407560235</v>
      </c>
      <c r="AM989" s="160">
        <f>IF(and($AG$902&gt;0,Model!AC$1&lt;='Assumptions (Solar)'!$V$13),PPMT('Assumptions (Solar)'!$V$10,Model!AC$1,'Assumptions (Solar)'!$V$13,'Assumptions (Solar)'!$V$8*Model!$AG$902*('Assumptions (Solar)'!$AE$20*'Assumptions (Solar)'!$AE$2+'Assumptions (Solar)'!$AE$21*'Assumptions (Solar)'!$AE$3)/10^9),0)</f>
        <v>-0.8000165053</v>
      </c>
      <c r="AN989" s="160">
        <f>IF(and($AG$902&gt;0,Model!AD$1&lt;='Assumptions (Solar)'!$V$13),PPMT('Assumptions (Solar)'!$V$10,Model!AD$1,'Assumptions (Solar)'!$V$13,'Assumptions (Solar)'!$V$8*Model!$AG$902*('Assumptions (Solar)'!$AE$20*'Assumptions (Solar)'!$AE$2+'Assumptions (Solar)'!$AE$21*'Assumptions (Solar)'!$AE$3)/10^9),0)</f>
        <v>-0.8640178258</v>
      </c>
      <c r="AO989" s="160">
        <f>IF(and($AG$902&gt;0,Model!AE$1&lt;='Assumptions (Solar)'!$V$13),PPMT('Assumptions (Solar)'!$V$10,Model!AE$1,'Assumptions (Solar)'!$V$13,'Assumptions (Solar)'!$V$8*Model!$AG$902*('Assumptions (Solar)'!$AE$20*'Assumptions (Solar)'!$AE$2+'Assumptions (Solar)'!$AE$21*'Assumptions (Solar)'!$AE$3)/10^9),0)</f>
        <v>-0.9331392518</v>
      </c>
      <c r="AP989" s="160">
        <f>IF(and($AG$902&gt;0,Model!AF$1&lt;='Assumptions (Solar)'!$V$13),PPMT('Assumptions (Solar)'!$V$10,Model!AF$1,'Assumptions (Solar)'!$V$13,'Assumptions (Solar)'!$V$8*Model!$AG$902*('Assumptions (Solar)'!$AE$20*'Assumptions (Solar)'!$AE$2+'Assumptions (Solar)'!$AE$21*'Assumptions (Solar)'!$AE$3)/10^9),0)</f>
        <v>-1.007790392</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-0.4839052919</v>
      </c>
      <c r="AI990" s="160">
        <f>IF(and($AH$902&gt;0,Model!X$1&lt;='Assumptions (Solar)'!$V$13),PPMT('Assumptions (Solar)'!$V$10,Model!X$1,'Assumptions (Solar)'!$V$13,'Assumptions (Solar)'!$V$8*Model!$AH$902*('Assumptions (Solar)'!$AF$20*'Assumptions (Solar)'!$AF$2+'Assumptions (Solar)'!$AF$21*'Assumptions (Solar)'!$AF$3)/10^9),0)</f>
        <v>-0.5226177153</v>
      </c>
      <c r="AJ990" s="160">
        <f>IF(and($AH$902&gt;0,Model!Y$1&lt;='Assumptions (Solar)'!$V$13),PPMT('Assumptions (Solar)'!$V$10,Model!Y$1,'Assumptions (Solar)'!$V$13,'Assumptions (Solar)'!$V$8*Model!$AH$902*('Assumptions (Solar)'!$AF$20*'Assumptions (Solar)'!$AF$2+'Assumptions (Solar)'!$AF$21*'Assumptions (Solar)'!$AF$3)/10^9),0)</f>
        <v>-0.5644271325</v>
      </c>
      <c r="AK990" s="160">
        <f>IF(and($AH$902&gt;0,Model!Z$1&lt;='Assumptions (Solar)'!$V$13),PPMT('Assumptions (Solar)'!$V$10,Model!Z$1,'Assumptions (Solar)'!$V$13,'Assumptions (Solar)'!$V$8*Model!$AH$902*('Assumptions (Solar)'!$AF$20*'Assumptions (Solar)'!$AF$2+'Assumptions (Solar)'!$AF$21*'Assumptions (Solar)'!$AF$3)/10^9),0)</f>
        <v>-0.6095813031</v>
      </c>
      <c r="AL990" s="160">
        <f>IF(and($AH$902&gt;0,Model!AA$1&lt;='Assumptions (Solar)'!$V$13),PPMT('Assumptions (Solar)'!$V$10,Model!AA$1,'Assumptions (Solar)'!$V$13,'Assumptions (Solar)'!$V$8*Model!$AH$902*('Assumptions (Solar)'!$AF$20*'Assumptions (Solar)'!$AF$2+'Assumptions (Solar)'!$AF$21*'Assumptions (Solar)'!$AF$3)/10^9),0)</f>
        <v>-0.6583478074</v>
      </c>
      <c r="AM990" s="160">
        <f>IF(and($AH$902&gt;0,Model!AB$1&lt;='Assumptions (Solar)'!$V$13),PPMT('Assumptions (Solar)'!$V$10,Model!AB$1,'Assumptions (Solar)'!$V$13,'Assumptions (Solar)'!$V$8*Model!$AH$902*('Assumptions (Solar)'!$AF$20*'Assumptions (Solar)'!$AF$2+'Assumptions (Solar)'!$AF$21*'Assumptions (Solar)'!$AF$3)/10^9),0)</f>
        <v>-0.7110156319</v>
      </c>
      <c r="AN990" s="160">
        <f>IF(and($AH$902&gt;0,Model!AC$1&lt;='Assumptions (Solar)'!$V$13),PPMT('Assumptions (Solar)'!$V$10,Model!AC$1,'Assumptions (Solar)'!$V$13,'Assumptions (Solar)'!$V$8*Model!$AH$902*('Assumptions (Solar)'!$AF$20*'Assumptions (Solar)'!$AF$2+'Assumptions (Solar)'!$AF$21*'Assumptions (Solar)'!$AF$3)/10^9),0)</f>
        <v>-0.7678968825</v>
      </c>
      <c r="AO990" s="160">
        <f>IF(and($AH$902&gt;0,Model!AD$1&lt;='Assumptions (Solar)'!$V$13),PPMT('Assumptions (Solar)'!$V$10,Model!AD$1,'Assumptions (Solar)'!$V$13,'Assumptions (Solar)'!$V$8*Model!$AH$902*('Assumptions (Solar)'!$AF$20*'Assumptions (Solar)'!$AF$2+'Assumptions (Solar)'!$AF$21*'Assumptions (Solar)'!$AF$3)/10^9),0)</f>
        <v>-0.8293286331</v>
      </c>
      <c r="AP990" s="160">
        <f>IF(and($AH$902&gt;0,Model!AE$1&lt;='Assumptions (Solar)'!$V$13),PPMT('Assumptions (Solar)'!$V$10,Model!AE$1,'Assumptions (Solar)'!$V$13,'Assumptions (Solar)'!$V$8*Model!$AH$902*('Assumptions (Solar)'!$AF$20*'Assumptions (Solar)'!$AF$2+'Assumptions (Solar)'!$AF$21*'Assumptions (Solar)'!$AF$3)/10^9),0)</f>
        <v>-0.8956749237</v>
      </c>
      <c r="AQ990" s="160">
        <f>IF(and($AH$902&gt;0,Model!AF$1&lt;='Assumptions (Solar)'!$V$13),PPMT('Assumptions (Solar)'!$V$10,Model!AF$1,'Assumptions (Solar)'!$V$13,'Assumptions (Solar)'!$V$8*Model!$AH$902*('Assumptions (Solar)'!$AF$20*'Assumptions (Solar)'!$AF$2+'Assumptions (Solar)'!$AF$21*'Assumptions (Solar)'!$AF$3)/10^9),0)</f>
        <v>-0.9673289176</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-0.4892325579</v>
      </c>
      <c r="AJ991" s="160">
        <f>IF(and($AI$902&gt;0,Model!X$1&lt;='Assumptions (Solar)'!$V$13),PPMT('Assumptions (Solar)'!$V$10,Model!X$1,'Assumptions (Solar)'!$V$13,'Assumptions (Solar)'!$V$8*Model!$AI$902*('Assumptions (Solar)'!$AG$20*'Assumptions (Solar)'!$AG$2+'Assumptions (Solar)'!$AG$21*'Assumptions (Solar)'!$AG$3)/10^9),0)</f>
        <v>-0.5283711626</v>
      </c>
      <c r="AK991" s="160">
        <f>IF(and($AI$902&gt;0,Model!Y$1&lt;='Assumptions (Solar)'!$V$13),PPMT('Assumptions (Solar)'!$V$10,Model!Y$1,'Assumptions (Solar)'!$V$13,'Assumptions (Solar)'!$V$8*Model!$AI$902*('Assumptions (Solar)'!$AG$20*'Assumptions (Solar)'!$AG$2+'Assumptions (Solar)'!$AG$21*'Assumptions (Solar)'!$AG$3)/10^9),0)</f>
        <v>-0.5706408556</v>
      </c>
      <c r="AL991" s="160">
        <f>IF(and($AI$902&gt;0,Model!Z$1&lt;='Assumptions (Solar)'!$V$13),PPMT('Assumptions (Solar)'!$V$10,Model!Z$1,'Assumptions (Solar)'!$V$13,'Assumptions (Solar)'!$V$8*Model!$AI$902*('Assumptions (Solar)'!$AG$20*'Assumptions (Solar)'!$AG$2+'Assumptions (Solar)'!$AG$21*'Assumptions (Solar)'!$AG$3)/10^9),0)</f>
        <v>-0.616292124</v>
      </c>
      <c r="AM991" s="160">
        <f>IF(and($AI$902&gt;0,Model!AA$1&lt;='Assumptions (Solar)'!$V$13),PPMT('Assumptions (Solar)'!$V$10,Model!AA$1,'Assumptions (Solar)'!$V$13,'Assumptions (Solar)'!$V$8*Model!$AI$902*('Assumptions (Solar)'!$AG$20*'Assumptions (Solar)'!$AG$2+'Assumptions (Solar)'!$AG$21*'Assumptions (Solar)'!$AG$3)/10^9),0)</f>
        <v>-0.6655954939</v>
      </c>
      <c r="AN991" s="160">
        <f>IF(and($AI$902&gt;0,Model!AB$1&lt;='Assumptions (Solar)'!$V$13),PPMT('Assumptions (Solar)'!$V$10,Model!AB$1,'Assumptions (Solar)'!$V$13,'Assumptions (Solar)'!$V$8*Model!$AI$902*('Assumptions (Solar)'!$AG$20*'Assumptions (Solar)'!$AG$2+'Assumptions (Solar)'!$AG$21*'Assumptions (Solar)'!$AG$3)/10^9),0)</f>
        <v>-0.7188431334</v>
      </c>
      <c r="AO991" s="160">
        <f>IF(and($AI$902&gt;0,Model!AC$1&lt;='Assumptions (Solar)'!$V$13),PPMT('Assumptions (Solar)'!$V$10,Model!AC$1,'Assumptions (Solar)'!$V$13,'Assumptions (Solar)'!$V$8*Model!$AI$902*('Assumptions (Solar)'!$AG$20*'Assumptions (Solar)'!$AG$2+'Assumptions (Solar)'!$AG$21*'Assumptions (Solar)'!$AG$3)/10^9),0)</f>
        <v>-0.7763505841</v>
      </c>
      <c r="AP991" s="160">
        <f>IF(and($AI$902&gt;0,Model!AD$1&lt;='Assumptions (Solar)'!$V$13),PPMT('Assumptions (Solar)'!$V$10,Model!AD$1,'Assumptions (Solar)'!$V$13,'Assumptions (Solar)'!$V$8*Model!$AI$902*('Assumptions (Solar)'!$AG$20*'Assumptions (Solar)'!$AG$2+'Assumptions (Solar)'!$AG$21*'Assumptions (Solar)'!$AG$3)/10^9),0)</f>
        <v>-0.8384586308</v>
      </c>
      <c r="AQ991" s="160">
        <f>IF(and($AI$902&gt;0,Model!AE$1&lt;='Assumptions (Solar)'!$V$13),PPMT('Assumptions (Solar)'!$V$10,Model!AE$1,'Assumptions (Solar)'!$V$13,'Assumptions (Solar)'!$V$8*Model!$AI$902*('Assumptions (Solar)'!$AG$20*'Assumptions (Solar)'!$AG$2+'Assumptions (Solar)'!$AG$21*'Assumptions (Solar)'!$AG$3)/10^9),0)</f>
        <v>-0.9055353213</v>
      </c>
      <c r="AR991" s="160">
        <f>IF(and($AI$902&gt;0,Model!AF$1&lt;='Assumptions (Solar)'!$V$13),PPMT('Assumptions (Solar)'!$V$10,Model!AF$1,'Assumptions (Solar)'!$V$13,'Assumptions (Solar)'!$V$8*Model!$AI$902*('Assumptions (Solar)'!$AG$20*'Assumptions (Solar)'!$AG$2+'Assumptions (Solar)'!$AG$21*'Assumptions (Solar)'!$AG$3)/10^9),0)</f>
        <v>-0.977978147</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-0.4945832045</v>
      </c>
      <c r="AK992" s="177">
        <f>IF(and($AJ$902&gt;0,Model!X$1&lt;='Assumptions (Solar)'!$V$13),PPMT('Assumptions (Solar)'!$V$10,Model!X$1,'Assumptions (Solar)'!$V$13,'Assumptions (Solar)'!$V$8*Model!$AJ$902*('Assumptions (Solar)'!$AH$20*'Assumptions (Solar)'!$AH$2+'Assumptions (Solar)'!$AH$21*'Assumptions (Solar)'!$AH$3)/10^9),0)</f>
        <v>-0.5341498609</v>
      </c>
      <c r="AL992" s="177">
        <f>IF(and($AJ$902&gt;0,Model!Y$1&lt;='Assumptions (Solar)'!$V$13),PPMT('Assumptions (Solar)'!$V$10,Model!Y$1,'Assumptions (Solar)'!$V$13,'Assumptions (Solar)'!$V$8*Model!$AJ$902*('Assumptions (Solar)'!$AH$20*'Assumptions (Solar)'!$AH$2+'Assumptions (Solar)'!$AH$21*'Assumptions (Solar)'!$AH$3)/10^9),0)</f>
        <v>-0.5768818498</v>
      </c>
      <c r="AM992" s="177">
        <f>IF(and($AJ$902&gt;0,Model!Z$1&lt;='Assumptions (Solar)'!$V$13),PPMT('Assumptions (Solar)'!$V$10,Model!Z$1,'Assumptions (Solar)'!$V$13,'Assumptions (Solar)'!$V$8*Model!$AJ$902*('Assumptions (Solar)'!$AH$20*'Assumptions (Solar)'!$AH$2+'Assumptions (Solar)'!$AH$21*'Assumptions (Solar)'!$AH$3)/10^9),0)</f>
        <v>-0.6230323977</v>
      </c>
      <c r="AN992" s="177">
        <f>IF(and($AJ$902&gt;0,Model!AA$1&lt;='Assumptions (Solar)'!$V$13),PPMT('Assumptions (Solar)'!$V$10,Model!AA$1,'Assumptions (Solar)'!$V$13,'Assumptions (Solar)'!$V$8*Model!$AJ$902*('Assumptions (Solar)'!$AH$20*'Assumptions (Solar)'!$AH$2+'Assumptions (Solar)'!$AH$21*'Assumptions (Solar)'!$AH$3)/10^9),0)</f>
        <v>-0.6728749896</v>
      </c>
      <c r="AO992" s="177">
        <f>IF(and($AJ$902&gt;0,Model!AB$1&lt;='Assumptions (Solar)'!$V$13),PPMT('Assumptions (Solar)'!$V$10,Model!AB$1,'Assumptions (Solar)'!$V$13,'Assumptions (Solar)'!$V$8*Model!$AJ$902*('Assumptions (Solar)'!$AH$20*'Assumptions (Solar)'!$AH$2+'Assumptions (Solar)'!$AH$21*'Assumptions (Solar)'!$AH$3)/10^9),0)</f>
        <v>-0.7267049887</v>
      </c>
      <c r="AP992" s="177">
        <f>IF(and($AJ$902&gt;0,Model!AC$1&lt;='Assumptions (Solar)'!$V$13),PPMT('Assumptions (Solar)'!$V$10,Model!AC$1,'Assumptions (Solar)'!$V$13,'Assumptions (Solar)'!$V$8*Model!$AJ$902*('Assumptions (Solar)'!$AH$20*'Assumptions (Solar)'!$AH$2+'Assumptions (Solar)'!$AH$21*'Assumptions (Solar)'!$AH$3)/10^9),0)</f>
        <v>-0.7848413878</v>
      </c>
      <c r="AQ992" s="177">
        <f>IF(and($AJ$902&gt;0,Model!AD$1&lt;='Assumptions (Solar)'!$V$13),PPMT('Assumptions (Solar)'!$V$10,Model!AD$1,'Assumptions (Solar)'!$V$13,'Assumptions (Solar)'!$V$8*Model!$AJ$902*('Assumptions (Solar)'!$AH$20*'Assumptions (Solar)'!$AH$2+'Assumptions (Solar)'!$AH$21*'Assumptions (Solar)'!$AH$3)/10^9),0)</f>
        <v>-0.8476286988</v>
      </c>
      <c r="AR992" s="177">
        <f>IF(and($AJ$902&gt;0,Model!AE$1&lt;='Assumptions (Solar)'!$V$13),PPMT('Assumptions (Solar)'!$V$10,Model!AE$1,'Assumptions (Solar)'!$V$13,'Assumptions (Solar)'!$V$8*Model!$AJ$902*('Assumptions (Solar)'!$AH$20*'Assumptions (Solar)'!$AH$2+'Assumptions (Solar)'!$AH$21*'Assumptions (Solar)'!$AH$3)/10^9),0)</f>
        <v>-0.9154389948</v>
      </c>
      <c r="AS992" s="177">
        <f>IF(and($AJ$902&gt;0,Model!AF$1&lt;='Assumptions (Solar)'!$V$13),PPMT('Assumptions (Solar)'!$V$10,Model!AF$1,'Assumptions (Solar)'!$V$13,'Assumptions (Solar)'!$V$8*Model!$AJ$902*('Assumptions (Solar)'!$AH$20*'Assumptions (Solar)'!$AH$2+'Assumptions (Solar)'!$AH$21*'Assumptions (Solar)'!$AH$3)/10^9),0)</f>
        <v>-0.9886741143</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-0.499491326</v>
      </c>
      <c r="AL993" s="160">
        <f>IF(and($AK$902&gt;0,Model!X$1&lt;='Assumptions (Solar)'!$V$13),PPMT('Assumptions (Solar)'!$V$10,Model!X$1,'Assumptions (Solar)'!$V$13,'Assumptions (Solar)'!$V$8*Model!$AK$902*('Assumptions (Solar)'!$AI$20*'Assumptions (Solar)'!$AI$2+'Assumptions (Solar)'!$AI$21*'Assumptions (Solar)'!$AI$3)/10^9),0)</f>
        <v>-0.5394506321</v>
      </c>
      <c r="AM993" s="160">
        <f>IF(and($AK$902&gt;0,Model!Y$1&lt;='Assumptions (Solar)'!$V$13),PPMT('Assumptions (Solar)'!$V$10,Model!Y$1,'Assumptions (Solar)'!$V$13,'Assumptions (Solar)'!$V$8*Model!$AK$902*('Assumptions (Solar)'!$AI$20*'Assumptions (Solar)'!$AI$2+'Assumptions (Solar)'!$AI$21*'Assumptions (Solar)'!$AI$3)/10^9),0)</f>
        <v>-0.5826066827</v>
      </c>
      <c r="AN993" s="160">
        <f>IF(and($AK$902&gt;0,Model!Z$1&lt;='Assumptions (Solar)'!$V$13),PPMT('Assumptions (Solar)'!$V$10,Model!Z$1,'Assumptions (Solar)'!$V$13,'Assumptions (Solar)'!$V$8*Model!$AK$902*('Assumptions (Solar)'!$AI$20*'Assumptions (Solar)'!$AI$2+'Assumptions (Solar)'!$AI$21*'Assumptions (Solar)'!$AI$3)/10^9),0)</f>
        <v>-0.6292152173</v>
      </c>
      <c r="AO993" s="160">
        <f>IF(and($AK$902&gt;0,Model!AA$1&lt;='Assumptions (Solar)'!$V$13),PPMT('Assumptions (Solar)'!$V$10,Model!AA$1,'Assumptions (Solar)'!$V$13,'Assumptions (Solar)'!$V$8*Model!$AK$902*('Assumptions (Solar)'!$AI$20*'Assumptions (Solar)'!$AI$2+'Assumptions (Solar)'!$AI$21*'Assumptions (Solar)'!$AI$3)/10^9),0)</f>
        <v>-0.6795524347</v>
      </c>
      <c r="AP993" s="160">
        <f>IF(and($AK$902&gt;0,Model!AB$1&lt;='Assumptions (Solar)'!$V$13),PPMT('Assumptions (Solar)'!$V$10,Model!AB$1,'Assumptions (Solar)'!$V$13,'Assumptions (Solar)'!$V$8*Model!$AK$902*('Assumptions (Solar)'!$AI$20*'Assumptions (Solar)'!$AI$2+'Assumptions (Solar)'!$AI$21*'Assumptions (Solar)'!$AI$3)/10^9),0)</f>
        <v>-0.7339166295</v>
      </c>
      <c r="AQ993" s="160">
        <f>IF(and($AK$902&gt;0,Model!AC$1&lt;='Assumptions (Solar)'!$V$13),PPMT('Assumptions (Solar)'!$V$10,Model!AC$1,'Assumptions (Solar)'!$V$13,'Assumptions (Solar)'!$V$8*Model!$AK$902*('Assumptions (Solar)'!$AI$20*'Assumptions (Solar)'!$AI$2+'Assumptions (Solar)'!$AI$21*'Assumptions (Solar)'!$AI$3)/10^9),0)</f>
        <v>-0.7926299598</v>
      </c>
      <c r="AR993" s="160">
        <f>IF(and($AK$902&gt;0,Model!AD$1&lt;='Assumptions (Solar)'!$V$13),PPMT('Assumptions (Solar)'!$V$10,Model!AD$1,'Assumptions (Solar)'!$V$13,'Assumptions (Solar)'!$V$8*Model!$AK$902*('Assumptions (Solar)'!$AI$20*'Assumptions (Solar)'!$AI$2+'Assumptions (Solar)'!$AI$21*'Assumptions (Solar)'!$AI$3)/10^9),0)</f>
        <v>-0.8560403566</v>
      </c>
      <c r="AS993" s="160">
        <f>IF(and($AK$902&gt;0,Model!AE$1&lt;='Assumptions (Solar)'!$V$13),PPMT('Assumptions (Solar)'!$V$10,Model!AE$1,'Assumptions (Solar)'!$V$13,'Assumptions (Solar)'!$V$8*Model!$AK$902*('Assumptions (Solar)'!$AI$20*'Assumptions (Solar)'!$AI$2+'Assumptions (Solar)'!$AI$21*'Assumptions (Solar)'!$AI$3)/10^9),0)</f>
        <v>-0.9245235851</v>
      </c>
      <c r="AT993" s="160">
        <f>IF(and($AK$902&gt;0,Model!AF$1&lt;='Assumptions (Solar)'!$V$13),PPMT('Assumptions (Solar)'!$V$10,Model!AF$1,'Assumptions (Solar)'!$V$13,'Assumptions (Solar)'!$V$8*Model!$AK$902*('Assumptions (Solar)'!$AI$20*'Assumptions (Solar)'!$AI$2+'Assumptions (Solar)'!$AI$21*'Assumptions (Solar)'!$AI$3)/10^9),0)</f>
        <v>-0.998485472</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-0.5055123714</v>
      </c>
      <c r="AM994" s="177">
        <f>IF(and($AL$902&gt;0,Model!X$1&lt;='Assumptions (Solar)'!$V$13),PPMT('Assumptions (Solar)'!$V$10,Model!X$1,'Assumptions (Solar)'!$V$13,'Assumptions (Solar)'!$V$8*Model!$AL$902*('Assumptions (Solar)'!$AJ$20*'Assumptions (Solar)'!$AJ$2+'Assumptions (Solar)'!$AJ$21*'Assumptions (Solar)'!$AJ$3)/10^9),0)</f>
        <v>-0.5459533611</v>
      </c>
      <c r="AN994" s="177">
        <f>IF(and($AL$902&gt;0,Model!Y$1&lt;='Assumptions (Solar)'!$V$13),PPMT('Assumptions (Solar)'!$V$10,Model!Y$1,'Assumptions (Solar)'!$V$13,'Assumptions (Solar)'!$V$8*Model!$AL$902*('Assumptions (Solar)'!$AJ$20*'Assumptions (Solar)'!$AJ$2+'Assumptions (Solar)'!$AJ$21*'Assumptions (Solar)'!$AJ$3)/10^9),0)</f>
        <v>-0.58962963</v>
      </c>
      <c r="AO994" s="177">
        <f>IF(and($AL$902&gt;0,Model!Z$1&lt;='Assumptions (Solar)'!$V$13),PPMT('Assumptions (Solar)'!$V$10,Model!Z$1,'Assumptions (Solar)'!$V$13,'Assumptions (Solar)'!$V$8*Model!$AL$902*('Assumptions (Solar)'!$AJ$20*'Assumptions (Solar)'!$AJ$2+'Assumptions (Solar)'!$AJ$21*'Assumptions (Solar)'!$AJ$3)/10^9),0)</f>
        <v>-0.6368000004</v>
      </c>
      <c r="AP994" s="177">
        <f>IF(and($AL$902&gt;0,Model!AA$1&lt;='Assumptions (Solar)'!$V$13),PPMT('Assumptions (Solar)'!$V$10,Model!AA$1,'Assumptions (Solar)'!$V$13,'Assumptions (Solar)'!$V$8*Model!$AL$902*('Assumptions (Solar)'!$AJ$20*'Assumptions (Solar)'!$AJ$2+'Assumptions (Solar)'!$AJ$21*'Assumptions (Solar)'!$AJ$3)/10^9),0)</f>
        <v>-0.6877440005</v>
      </c>
      <c r="AQ994" s="177">
        <f>IF(and($AL$902&gt;0,Model!AB$1&lt;='Assumptions (Solar)'!$V$13),PPMT('Assumptions (Solar)'!$V$10,Model!AB$1,'Assumptions (Solar)'!$V$13,'Assumptions (Solar)'!$V$8*Model!$AL$902*('Assumptions (Solar)'!$AJ$20*'Assumptions (Solar)'!$AJ$2+'Assumptions (Solar)'!$AJ$21*'Assumptions (Solar)'!$AJ$3)/10^9),0)</f>
        <v>-0.7427635205</v>
      </c>
      <c r="AR994" s="177">
        <f>IF(and($AL$902&gt;0,Model!AC$1&lt;='Assumptions (Solar)'!$V$13),PPMT('Assumptions (Solar)'!$V$10,Model!AC$1,'Assumptions (Solar)'!$V$13,'Assumptions (Solar)'!$V$8*Model!$AL$902*('Assumptions (Solar)'!$AJ$20*'Assumptions (Solar)'!$AJ$2+'Assumptions (Solar)'!$AJ$21*'Assumptions (Solar)'!$AJ$3)/10^9),0)</f>
        <v>-0.8021846022</v>
      </c>
      <c r="AS994" s="177">
        <f>IF(and($AL$902&gt;0,Model!AD$1&lt;='Assumptions (Solar)'!$V$13),PPMT('Assumptions (Solar)'!$V$10,Model!AD$1,'Assumptions (Solar)'!$V$13,'Assumptions (Solar)'!$V$8*Model!$AL$902*('Assumptions (Solar)'!$AJ$20*'Assumptions (Solar)'!$AJ$2+'Assumptions (Solar)'!$AJ$21*'Assumptions (Solar)'!$AJ$3)/10^9),0)</f>
        <v>-0.8663593703</v>
      </c>
      <c r="AT994" s="177">
        <f>IF(and($AL$902&gt;0,Model!AE$1&lt;='Assumptions (Solar)'!$V$13),PPMT('Assumptions (Solar)'!$V$10,Model!AE$1,'Assumptions (Solar)'!$V$13,'Assumptions (Solar)'!$V$8*Model!$AL$902*('Assumptions (Solar)'!$AJ$20*'Assumptions (Solar)'!$AJ$2+'Assumptions (Solar)'!$AJ$21*'Assumptions (Solar)'!$AJ$3)/10^9),0)</f>
        <v>-0.9356681199</v>
      </c>
      <c r="AU994" s="177">
        <f>IF(and($AL$902&gt;0,Model!AF$1&lt;='Assumptions (Solar)'!$V$13),PPMT('Assumptions (Solar)'!$V$10,Model!AF$1,'Assumptions (Solar)'!$V$13,'Assumptions (Solar)'!$V$8*Model!$AL$902*('Assumptions (Solar)'!$AJ$20*'Assumptions (Solar)'!$AJ$2+'Assumptions (Solar)'!$AJ$21*'Assumptions (Solar)'!$AJ$3)/10^9),0)</f>
        <v>-1.01052157</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-0.5117176975</v>
      </c>
      <c r="AN995" s="160">
        <f>IF(and($AM$902&gt;0,Model!X$1&lt;='Assumptions (Solar)'!$V$13),PPMT('Assumptions (Solar)'!$V$10,Model!X$1,'Assumptions (Solar)'!$V$13,'Assumptions (Solar)'!$V$8*Model!$AM$902*('Assumptions (Solar)'!$AK$20*'Assumptions (Solar)'!$AK$2+'Assumptions (Solar)'!$AK$21*'Assumptions (Solar)'!$AK$3)/10^9),0)</f>
        <v>-0.5526551133</v>
      </c>
      <c r="AO995" s="160">
        <f>IF(and($AM$902&gt;0,Model!Y$1&lt;='Assumptions (Solar)'!$V$13),PPMT('Assumptions (Solar)'!$V$10,Model!Y$1,'Assumptions (Solar)'!$V$13,'Assumptions (Solar)'!$V$8*Model!$AM$902*('Assumptions (Solar)'!$AK$20*'Assumptions (Solar)'!$AK$2+'Assumptions (Solar)'!$AK$21*'Assumptions (Solar)'!$AK$3)/10^9),0)</f>
        <v>-0.5968675224</v>
      </c>
      <c r="AP995" s="160">
        <f>IF(and($AM$902&gt;0,Model!Z$1&lt;='Assumptions (Solar)'!$V$13),PPMT('Assumptions (Solar)'!$V$10,Model!Z$1,'Assumptions (Solar)'!$V$13,'Assumptions (Solar)'!$V$8*Model!$AM$902*('Assumptions (Solar)'!$AK$20*'Assumptions (Solar)'!$AK$2+'Assumptions (Solar)'!$AK$21*'Assumptions (Solar)'!$AK$3)/10^9),0)</f>
        <v>-0.6446169242</v>
      </c>
      <c r="AQ995" s="160">
        <f>IF(and($AM$902&gt;0,Model!AA$1&lt;='Assumptions (Solar)'!$V$13),PPMT('Assumptions (Solar)'!$V$10,Model!AA$1,'Assumptions (Solar)'!$V$13,'Assumptions (Solar)'!$V$8*Model!$AM$902*('Assumptions (Solar)'!$AK$20*'Assumptions (Solar)'!$AK$2+'Assumptions (Solar)'!$AK$21*'Assumptions (Solar)'!$AK$3)/10^9),0)</f>
        <v>-0.6961862781</v>
      </c>
      <c r="AR995" s="160">
        <f>IF(and($AM$902&gt;0,Model!AB$1&lt;='Assumptions (Solar)'!$V$13),PPMT('Assumptions (Solar)'!$V$10,Model!AB$1,'Assumptions (Solar)'!$V$13,'Assumptions (Solar)'!$V$8*Model!$AM$902*('Assumptions (Solar)'!$AK$20*'Assumptions (Solar)'!$AK$2+'Assumptions (Solar)'!$AK$21*'Assumptions (Solar)'!$AK$3)/10^9),0)</f>
        <v>-0.7518811804</v>
      </c>
      <c r="AS995" s="160">
        <f>IF(and($AM$902&gt;0,Model!AC$1&lt;='Assumptions (Solar)'!$V$13),PPMT('Assumptions (Solar)'!$V$10,Model!AC$1,'Assumptions (Solar)'!$V$13,'Assumptions (Solar)'!$V$8*Model!$AM$902*('Assumptions (Solar)'!$AK$20*'Assumptions (Solar)'!$AK$2+'Assumptions (Solar)'!$AK$21*'Assumptions (Solar)'!$AK$3)/10^9),0)</f>
        <v>-0.8120316748</v>
      </c>
      <c r="AT995" s="160">
        <f>IF(and($AM$902&gt;0,Model!AD$1&lt;='Assumptions (Solar)'!$V$13),PPMT('Assumptions (Solar)'!$V$10,Model!AD$1,'Assumptions (Solar)'!$V$13,'Assumptions (Solar)'!$V$8*Model!$AM$902*('Assumptions (Solar)'!$AK$20*'Assumptions (Solar)'!$AK$2+'Assumptions (Solar)'!$AK$21*'Assumptions (Solar)'!$AK$3)/10^9),0)</f>
        <v>-0.8769942088</v>
      </c>
      <c r="AU995" s="160">
        <f>IF(and($AM$902&gt;0,Model!AE$1&lt;='Assumptions (Solar)'!$V$13),PPMT('Assumptions (Solar)'!$V$10,Model!AE$1,'Assumptions (Solar)'!$V$13,'Assumptions (Solar)'!$V$8*Model!$AM$902*('Assumptions (Solar)'!$AK$20*'Assumptions (Solar)'!$AK$2+'Assumptions (Solar)'!$AK$21*'Assumptions (Solar)'!$AK$3)/10^9),0)</f>
        <v>-0.9471537455</v>
      </c>
      <c r="AV995" s="160">
        <f>IF(and($AM$902&gt;0,Model!AF$1&lt;='Assumptions (Solar)'!$V$13),PPMT('Assumptions (Solar)'!$V$10,Model!AF$1,'Assumptions (Solar)'!$V$13,'Assumptions (Solar)'!$V$8*Model!$AM$902*('Assumptions (Solar)'!$AK$20*'Assumptions (Solar)'!$AK$2+'Assumptions (Solar)'!$AK$21*'Assumptions (Solar)'!$AK$3)/10^9),0)</f>
        <v>-1.022926045</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-0.5248588352</v>
      </c>
      <c r="AO996" s="160">
        <f>IF(and($AN$902&gt;0,Model!X$1&lt;='Assumptions (Solar)'!$V$13),PPMT('Assumptions (Solar)'!$V$10,Model!X$1,'Assumptions (Solar)'!$V$13,'Assumptions (Solar)'!$V$8*Model!$AN$902*('Assumptions (Solar)'!$AL$20*'Assumptions (Solar)'!$AL$2+'Assumptions (Solar)'!$AL$21*'Assumptions (Solar)'!$AL$3)/10^9),0)</f>
        <v>-0.566847542</v>
      </c>
      <c r="AP996" s="160">
        <f>IF(and($AN$902&gt;0,Model!Y$1&lt;='Assumptions (Solar)'!$V$13),PPMT('Assumptions (Solar)'!$V$10,Model!Y$1,'Assumptions (Solar)'!$V$13,'Assumptions (Solar)'!$V$8*Model!$AN$902*('Assumptions (Solar)'!$AL$20*'Assumptions (Solar)'!$AL$2+'Assumptions (Solar)'!$AL$21*'Assumptions (Solar)'!$AL$3)/10^9),0)</f>
        <v>-0.6121953454</v>
      </c>
      <c r="AQ996" s="160">
        <f>IF(and($AN$902&gt;0,Model!Z$1&lt;='Assumptions (Solar)'!$V$13),PPMT('Assumptions (Solar)'!$V$10,Model!Z$1,'Assumptions (Solar)'!$V$13,'Assumptions (Solar)'!$V$8*Model!$AN$902*('Assumptions (Solar)'!$AL$20*'Assumptions (Solar)'!$AL$2+'Assumptions (Solar)'!$AL$21*'Assumptions (Solar)'!$AL$3)/10^9),0)</f>
        <v>-0.661170973</v>
      </c>
      <c r="AR996" s="160">
        <f>IF(and($AN$902&gt;0,Model!AA$1&lt;='Assumptions (Solar)'!$V$13),PPMT('Assumptions (Solar)'!$V$10,Model!AA$1,'Assumptions (Solar)'!$V$13,'Assumptions (Solar)'!$V$8*Model!$AN$902*('Assumptions (Solar)'!$AL$20*'Assumptions (Solar)'!$AL$2+'Assumptions (Solar)'!$AL$21*'Assumptions (Solar)'!$AL$3)/10^9),0)</f>
        <v>-0.7140646508</v>
      </c>
      <c r="AS996" s="160">
        <f>IF(and($AN$902&gt;0,Model!AB$1&lt;='Assumptions (Solar)'!$V$13),PPMT('Assumptions (Solar)'!$V$10,Model!AB$1,'Assumptions (Solar)'!$V$13,'Assumptions (Solar)'!$V$8*Model!$AN$902*('Assumptions (Solar)'!$AL$20*'Assumptions (Solar)'!$AL$2+'Assumptions (Solar)'!$AL$21*'Assumptions (Solar)'!$AL$3)/10^9),0)</f>
        <v>-0.7711898229</v>
      </c>
      <c r="AT996" s="160">
        <f>IF(and($AN$902&gt;0,Model!AC$1&lt;='Assumptions (Solar)'!$V$13),PPMT('Assumptions (Solar)'!$V$10,Model!AC$1,'Assumptions (Solar)'!$V$13,'Assumptions (Solar)'!$V$8*Model!$AN$902*('Assumptions (Solar)'!$AL$20*'Assumptions (Solar)'!$AL$2+'Assumptions (Solar)'!$AL$21*'Assumptions (Solar)'!$AL$3)/10^9),0)</f>
        <v>-0.8328850087</v>
      </c>
      <c r="AU996" s="160">
        <f>IF(and($AN$902&gt;0,Model!AD$1&lt;='Assumptions (Solar)'!$V$13),PPMT('Assumptions (Solar)'!$V$10,Model!AD$1,'Assumptions (Solar)'!$V$13,'Assumptions (Solar)'!$V$8*Model!$AN$902*('Assumptions (Solar)'!$AL$20*'Assumptions (Solar)'!$AL$2+'Assumptions (Solar)'!$AL$21*'Assumptions (Solar)'!$AL$3)/10^9),0)</f>
        <v>-0.8995158094</v>
      </c>
      <c r="AV996" s="160">
        <f>IF(and($AN$902&gt;0,Model!AE$1&lt;='Assumptions (Solar)'!$V$13),PPMT('Assumptions (Solar)'!$V$10,Model!AE$1,'Assumptions (Solar)'!$V$13,'Assumptions (Solar)'!$V$8*Model!$AN$902*('Assumptions (Solar)'!$AL$20*'Assumptions (Solar)'!$AL$2+'Assumptions (Solar)'!$AL$21*'Assumptions (Solar)'!$AL$3)/10^9),0)</f>
        <v>-0.9714770742</v>
      </c>
      <c r="AW996" s="160">
        <f>IF(and($AN$902&gt;0,Model!AF$1&lt;='Assumptions (Solar)'!$V$13),PPMT('Assumptions (Solar)'!$V$10,Model!AF$1,'Assumptions (Solar)'!$V$13,'Assumptions (Solar)'!$V$8*Model!$AN$902*('Assumptions (Solar)'!$AL$20*'Assumptions (Solar)'!$AL$2+'Assumptions (Solar)'!$AL$21*'Assumptions (Solar)'!$AL$3)/10^9),0)</f>
        <v>-1.04919524</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-0.5271105025</v>
      </c>
      <c r="AP997" s="160">
        <f>IF(and($AO$902&gt;0,Model!X$1&lt;='Assumptions (Solar)'!$V$13),PPMT('Assumptions (Solar)'!$V$10,Model!X$1,'Assumptions (Solar)'!$V$13,'Assumptions (Solar)'!$V$8*Model!$AO$902*('Assumptions (Solar)'!$AM$20*'Assumptions (Solar)'!$AM$2+'Assumptions (Solar)'!$AM$21*'Assumptions (Solar)'!$AM$3)/10^9),0)</f>
        <v>-0.5692793427</v>
      </c>
      <c r="AQ997" s="160">
        <f>IF(and($AO$902&gt;0,Model!Y$1&lt;='Assumptions (Solar)'!$V$13),PPMT('Assumptions (Solar)'!$V$10,Model!Y$1,'Assumptions (Solar)'!$V$13,'Assumptions (Solar)'!$V$8*Model!$AO$902*('Assumptions (Solar)'!$AM$20*'Assumptions (Solar)'!$AM$2+'Assumptions (Solar)'!$AM$21*'Assumptions (Solar)'!$AM$3)/10^9),0)</f>
        <v>-0.6148216901</v>
      </c>
      <c r="AR997" s="160">
        <f>IF(and($AO$902&gt;0,Model!Z$1&lt;='Assumptions (Solar)'!$V$13),PPMT('Assumptions (Solar)'!$V$10,Model!Z$1,'Assumptions (Solar)'!$V$13,'Assumptions (Solar)'!$V$8*Model!$AO$902*('Assumptions (Solar)'!$AM$20*'Assumptions (Solar)'!$AM$2+'Assumptions (Solar)'!$AM$21*'Assumptions (Solar)'!$AM$3)/10^9),0)</f>
        <v>-0.6640074253</v>
      </c>
      <c r="AS997" s="160">
        <f>IF(and($AO$902&gt;0,Model!AA$1&lt;='Assumptions (Solar)'!$V$13),PPMT('Assumptions (Solar)'!$V$10,Model!AA$1,'Assumptions (Solar)'!$V$13,'Assumptions (Solar)'!$V$8*Model!$AO$902*('Assumptions (Solar)'!$AM$20*'Assumptions (Solar)'!$AM$2+'Assumptions (Solar)'!$AM$21*'Assumptions (Solar)'!$AM$3)/10^9),0)</f>
        <v>-0.7171280193</v>
      </c>
      <c r="AT997" s="160">
        <f>IF(and($AO$902&gt;0,Model!AB$1&lt;='Assumptions (Solar)'!$V$13),PPMT('Assumptions (Solar)'!$V$10,Model!AB$1,'Assumptions (Solar)'!$V$13,'Assumptions (Solar)'!$V$8*Model!$AO$902*('Assumptions (Solar)'!$AM$20*'Assumptions (Solar)'!$AM$2+'Assumptions (Solar)'!$AM$21*'Assumptions (Solar)'!$AM$3)/10^9),0)</f>
        <v>-0.7744982609</v>
      </c>
      <c r="AU997" s="160">
        <f>IF(and($AO$902&gt;0,Model!AC$1&lt;='Assumptions (Solar)'!$V$13),PPMT('Assumptions (Solar)'!$V$10,Model!AC$1,'Assumptions (Solar)'!$V$13,'Assumptions (Solar)'!$V$8*Model!$AO$902*('Assumptions (Solar)'!$AM$20*'Assumptions (Solar)'!$AM$2+'Assumptions (Solar)'!$AM$21*'Assumptions (Solar)'!$AM$3)/10^9),0)</f>
        <v>-0.8364581218</v>
      </c>
      <c r="AV997" s="160">
        <f>IF(and($AO$902&gt;0,Model!AD$1&lt;='Assumptions (Solar)'!$V$13),PPMT('Assumptions (Solar)'!$V$10,Model!AD$1,'Assumptions (Solar)'!$V$13,'Assumptions (Solar)'!$V$8*Model!$AO$902*('Assumptions (Solar)'!$AM$20*'Assumptions (Solar)'!$AM$2+'Assumptions (Solar)'!$AM$21*'Assumptions (Solar)'!$AM$3)/10^9),0)</f>
        <v>-0.9033747715</v>
      </c>
      <c r="AW997" s="160">
        <f>IF(and($AO$902&gt;0,Model!AE$1&lt;='Assumptions (Solar)'!$V$13),PPMT('Assumptions (Solar)'!$V$10,Model!AE$1,'Assumptions (Solar)'!$V$13,'Assumptions (Solar)'!$V$8*Model!$AO$902*('Assumptions (Solar)'!$AM$20*'Assumptions (Solar)'!$AM$2+'Assumptions (Solar)'!$AM$21*'Assumptions (Solar)'!$AM$3)/10^9),0)</f>
        <v>-0.9756447532</v>
      </c>
      <c r="AX997" s="160">
        <f>IF(and($AO$902&gt;0,Model!AF$1&lt;='Assumptions (Solar)'!$V$13),PPMT('Assumptions (Solar)'!$V$10,Model!AF$1,'Assumptions (Solar)'!$V$13,'Assumptions (Solar)'!$V$8*Model!$AO$902*('Assumptions (Solar)'!$AM$20*'Assumptions (Solar)'!$AM$2+'Assumptions (Solar)'!$AM$21*'Assumptions (Solar)'!$AM$3)/10^9),0)</f>
        <v>-1.053696333</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-0.5309428022</v>
      </c>
      <c r="AQ998" s="160">
        <f>IF(and($AP$902&gt;0,Model!X$1&lt;='Assumptions (Solar)'!$V$13),PPMT('Assumptions (Solar)'!$V$10,Model!X$1,'Assumptions (Solar)'!$V$13,'Assumptions (Solar)'!$V$8*Model!$AP$902*('Assumptions (Solar)'!$AN$20*'Assumptions (Solar)'!$AN$2+'Assumptions (Solar)'!$AN$21*'Assumptions (Solar)'!$AN$3)/10^9),0)</f>
        <v>-0.5734182264</v>
      </c>
      <c r="AR998" s="160">
        <f>IF(and($AP$902&gt;0,Model!Y$1&lt;='Assumptions (Solar)'!$V$13),PPMT('Assumptions (Solar)'!$V$10,Model!Y$1,'Assumptions (Solar)'!$V$13,'Assumptions (Solar)'!$V$8*Model!$AP$902*('Assumptions (Solar)'!$AN$20*'Assumptions (Solar)'!$AN$2+'Assumptions (Solar)'!$AN$21*'Assumptions (Solar)'!$AN$3)/10^9),0)</f>
        <v>-0.6192916845</v>
      </c>
      <c r="AS998" s="160">
        <f>IF(and($AP$902&gt;0,Model!Z$1&lt;='Assumptions (Solar)'!$V$13),PPMT('Assumptions (Solar)'!$V$10,Model!Z$1,'Assumptions (Solar)'!$V$13,'Assumptions (Solar)'!$V$8*Model!$AP$902*('Assumptions (Solar)'!$AN$20*'Assumptions (Solar)'!$AN$2+'Assumptions (Solar)'!$AN$21*'Assumptions (Solar)'!$AN$3)/10^9),0)</f>
        <v>-0.6688350193</v>
      </c>
      <c r="AT998" s="160">
        <f>IF(and($AP$902&gt;0,Model!AA$1&lt;='Assumptions (Solar)'!$V$13),PPMT('Assumptions (Solar)'!$V$10,Model!AA$1,'Assumptions (Solar)'!$V$13,'Assumptions (Solar)'!$V$8*Model!$AP$902*('Assumptions (Solar)'!$AN$20*'Assumptions (Solar)'!$AN$2+'Assumptions (Solar)'!$AN$21*'Assumptions (Solar)'!$AN$3)/10^9),0)</f>
        <v>-0.7223418208</v>
      </c>
      <c r="AU998" s="160">
        <f>IF(and($AP$902&gt;0,Model!AB$1&lt;='Assumptions (Solar)'!$V$13),PPMT('Assumptions (Solar)'!$V$10,Model!AB$1,'Assumptions (Solar)'!$V$13,'Assumptions (Solar)'!$V$8*Model!$AP$902*('Assumptions (Solar)'!$AN$20*'Assumptions (Solar)'!$AN$2+'Assumptions (Solar)'!$AN$21*'Assumptions (Solar)'!$AN$3)/10^9),0)</f>
        <v>-0.7801291665</v>
      </c>
      <c r="AV998" s="160">
        <f>IF(and($AP$902&gt;0,Model!AC$1&lt;='Assumptions (Solar)'!$V$13),PPMT('Assumptions (Solar)'!$V$10,Model!AC$1,'Assumptions (Solar)'!$V$13,'Assumptions (Solar)'!$V$8*Model!$AP$902*('Assumptions (Solar)'!$AN$20*'Assumptions (Solar)'!$AN$2+'Assumptions (Solar)'!$AN$21*'Assumptions (Solar)'!$AN$3)/10^9),0)</f>
        <v>-0.8425394998</v>
      </c>
      <c r="AW998" s="160">
        <f>IF(and($AP$902&gt;0,Model!AD$1&lt;='Assumptions (Solar)'!$V$13),PPMT('Assumptions (Solar)'!$V$10,Model!AD$1,'Assumptions (Solar)'!$V$13,'Assumptions (Solar)'!$V$8*Model!$AP$902*('Assumptions (Solar)'!$AN$20*'Assumptions (Solar)'!$AN$2+'Assumptions (Solar)'!$AN$21*'Assumptions (Solar)'!$AN$3)/10^9),0)</f>
        <v>-0.9099426598</v>
      </c>
      <c r="AX998" s="160">
        <f>IF(and($AP$902&gt;0,Model!AE$1&lt;='Assumptions (Solar)'!$V$13),PPMT('Assumptions (Solar)'!$V$10,Model!AE$1,'Assumptions (Solar)'!$V$13,'Assumptions (Solar)'!$V$8*Model!$AP$902*('Assumptions (Solar)'!$AN$20*'Assumptions (Solar)'!$AN$2+'Assumptions (Solar)'!$AN$21*'Assumptions (Solar)'!$AN$3)/10^9),0)</f>
        <v>-0.9827380726</v>
      </c>
      <c r="AY998" s="160">
        <f>IF(and($AP$902&gt;0,Model!AF$1&lt;='Assumptions (Solar)'!$V$13),PPMT('Assumptions (Solar)'!$V$10,Model!AF$1,'Assumptions (Solar)'!$V$13,'Assumptions (Solar)'!$V$8*Model!$AP$902*('Assumptions (Solar)'!$AN$20*'Assumptions (Solar)'!$AN$2+'Assumptions (Solar)'!$AN$21*'Assumptions (Solar)'!$AN$3)/10^9),0)</f>
        <v>-1.061357118</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-0.5338930621</v>
      </c>
      <c r="AR999" s="160">
        <f>IF(and($AQ$902&gt;0,Model!X$1&lt;='Assumptions (Solar)'!$V$13),PPMT('Assumptions (Solar)'!$V$10,Model!X$1,'Assumptions (Solar)'!$V$13,'Assumptions (Solar)'!$V$8*Model!$AQ$902*('Assumptions (Solar)'!$AO$20*'Assumptions (Solar)'!$AO$2+'Assumptions (Solar)'!$AO$21*'Assumptions (Solar)'!$AO$3)/10^9),0)</f>
        <v>-0.5766045071</v>
      </c>
      <c r="AS999" s="160">
        <f>IF(and($AQ$902&gt;0,Model!Y$1&lt;='Assumptions (Solar)'!$V$13),PPMT('Assumptions (Solar)'!$V$10,Model!Y$1,'Assumptions (Solar)'!$V$13,'Assumptions (Solar)'!$V$8*Model!$AQ$902*('Assumptions (Solar)'!$AO$20*'Assumptions (Solar)'!$AO$2+'Assumptions (Solar)'!$AO$21*'Assumptions (Solar)'!$AO$3)/10^9),0)</f>
        <v>-0.6227328676</v>
      </c>
      <c r="AT999" s="160">
        <f>IF(and($AQ$902&gt;0,Model!Z$1&lt;='Assumptions (Solar)'!$V$13),PPMT('Assumptions (Solar)'!$V$10,Model!Z$1,'Assumptions (Solar)'!$V$13,'Assumptions (Solar)'!$V$8*Model!$AQ$902*('Assumptions (Solar)'!$AO$20*'Assumptions (Solar)'!$AO$2+'Assumptions (Solar)'!$AO$21*'Assumptions (Solar)'!$AO$3)/10^9),0)</f>
        <v>-0.6725514971</v>
      </c>
      <c r="AU999" s="160">
        <f>IF(and($AQ$902&gt;0,Model!AA$1&lt;='Assumptions (Solar)'!$V$13),PPMT('Assumptions (Solar)'!$V$10,Model!AA$1,'Assumptions (Solar)'!$V$13,'Assumptions (Solar)'!$V$8*Model!$AQ$902*('Assumptions (Solar)'!$AO$20*'Assumptions (Solar)'!$AO$2+'Assumptions (Solar)'!$AO$21*'Assumptions (Solar)'!$AO$3)/10^9),0)</f>
        <v>-0.7263556168</v>
      </c>
      <c r="AV999" s="160">
        <f>IF(and($AQ$902&gt;0,Model!AB$1&lt;='Assumptions (Solar)'!$V$13),PPMT('Assumptions (Solar)'!$V$10,Model!AB$1,'Assumptions (Solar)'!$V$13,'Assumptions (Solar)'!$V$8*Model!$AQ$902*('Assumptions (Solar)'!$AO$20*'Assumptions (Solar)'!$AO$2+'Assumptions (Solar)'!$AO$21*'Assumptions (Solar)'!$AO$3)/10^9),0)</f>
        <v>-0.7844640662</v>
      </c>
      <c r="AW999" s="160">
        <f>IF(and($AQ$902&gt;0,Model!AC$1&lt;='Assumptions (Solar)'!$V$13),PPMT('Assumptions (Solar)'!$V$10,Model!AC$1,'Assumptions (Solar)'!$V$13,'Assumptions (Solar)'!$V$8*Model!$AQ$902*('Assumptions (Solar)'!$AO$20*'Assumptions (Solar)'!$AO$2+'Assumptions (Solar)'!$AO$21*'Assumptions (Solar)'!$AO$3)/10^9),0)</f>
        <v>-0.8472211915</v>
      </c>
      <c r="AX999" s="160">
        <f>IF(and($AQ$902&gt;0,Model!AD$1&lt;='Assumptions (Solar)'!$V$13),PPMT('Assumptions (Solar)'!$V$10,Model!AD$1,'Assumptions (Solar)'!$V$13,'Assumptions (Solar)'!$V$8*Model!$AQ$902*('Assumptions (Solar)'!$AO$20*'Assumptions (Solar)'!$AO$2+'Assumptions (Solar)'!$AO$21*'Assumptions (Solar)'!$AO$3)/10^9),0)</f>
        <v>-0.9149988868</v>
      </c>
      <c r="AY999" s="160">
        <f>IF(and($AQ$902&gt;0,Model!AE$1&lt;='Assumptions (Solar)'!$V$13),PPMT('Assumptions (Solar)'!$V$10,Model!AE$1,'Assumptions (Solar)'!$V$13,'Assumptions (Solar)'!$V$8*Model!$AQ$902*('Assumptions (Solar)'!$AO$20*'Assumptions (Solar)'!$AO$2+'Assumptions (Solar)'!$AO$21*'Assumptions (Solar)'!$AO$3)/10^9),0)</f>
        <v>-0.9881987977</v>
      </c>
      <c r="AZ999" s="160">
        <f>IF(and($AQ$902&gt;0,Model!AF$1&lt;='Assumptions (Solar)'!$V$13),PPMT('Assumptions (Solar)'!$V$10,Model!AF$1,'Assumptions (Solar)'!$V$13,'Assumptions (Solar)'!$V$8*Model!$AQ$902*('Assumptions (Solar)'!$AO$20*'Assumptions (Solar)'!$AO$2+'Assumptions (Solar)'!$AO$21*'Assumptions (Solar)'!$AO$3)/10^9),0)</f>
        <v>-1.067254702</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-0.5405702259</v>
      </c>
      <c r="AS1000" s="160">
        <f>IF(and($AR$902&gt;0,Model!X$1&lt;='Assumptions (Solar)'!$V$13),PPMT('Assumptions (Solar)'!$V$10,Model!X$1,'Assumptions (Solar)'!$V$13,'Assumptions (Solar)'!$V$8*Model!$AR$902*('Assumptions (Solar)'!$AP$20*'Assumptions (Solar)'!$AP$2+'Assumptions (Solar)'!$AP$21*'Assumptions (Solar)'!$AP$3)/10^9),0)</f>
        <v>-0.583815844</v>
      </c>
      <c r="AT1000" s="160">
        <f>IF(and($AR$902&gt;0,Model!Y$1&lt;='Assumptions (Solar)'!$V$13),PPMT('Assumptions (Solar)'!$V$10,Model!Y$1,'Assumptions (Solar)'!$V$13,'Assumptions (Solar)'!$V$8*Model!$AR$902*('Assumptions (Solar)'!$AP$20*'Assumptions (Solar)'!$AP$2+'Assumptions (Solar)'!$AP$21*'Assumptions (Solar)'!$AP$3)/10^9),0)</f>
        <v>-0.6305211115</v>
      </c>
      <c r="AU1000" s="160">
        <f>IF(and($AR$902&gt;0,Model!Z$1&lt;='Assumptions (Solar)'!$V$13),PPMT('Assumptions (Solar)'!$V$10,Model!Z$1,'Assumptions (Solar)'!$V$13,'Assumptions (Solar)'!$V$8*Model!$AR$902*('Assumptions (Solar)'!$AP$20*'Assumptions (Solar)'!$AP$2+'Assumptions (Solar)'!$AP$21*'Assumptions (Solar)'!$AP$3)/10^9),0)</f>
        <v>-0.6809628004</v>
      </c>
      <c r="AV1000" s="160">
        <f>IF(and($AR$902&gt;0,Model!AA$1&lt;='Assumptions (Solar)'!$V$13),PPMT('Assumptions (Solar)'!$V$10,Model!AA$1,'Assumptions (Solar)'!$V$13,'Assumptions (Solar)'!$V$8*Model!$AR$902*('Assumptions (Solar)'!$AP$20*'Assumptions (Solar)'!$AP$2+'Assumptions (Solar)'!$AP$21*'Assumptions (Solar)'!$AP$3)/10^9),0)</f>
        <v>-0.7354398244</v>
      </c>
      <c r="AW1000" s="160">
        <f>IF(and($AR$902&gt;0,Model!AB$1&lt;='Assumptions (Solar)'!$V$13),PPMT('Assumptions (Solar)'!$V$10,Model!AB$1,'Assumptions (Solar)'!$V$13,'Assumptions (Solar)'!$V$8*Model!$AR$902*('Assumptions (Solar)'!$AP$20*'Assumptions (Solar)'!$AP$2+'Assumptions (Solar)'!$AP$21*'Assumptions (Solar)'!$AP$3)/10^9),0)</f>
        <v>-0.7942750104</v>
      </c>
      <c r="AX1000" s="160">
        <f>IF(and($AR$902&gt;0,Model!AC$1&lt;='Assumptions (Solar)'!$V$13),PPMT('Assumptions (Solar)'!$V$10,Model!AC$1,'Assumptions (Solar)'!$V$13,'Assumptions (Solar)'!$V$8*Model!$AR$902*('Assumptions (Solar)'!$AP$20*'Assumptions (Solar)'!$AP$2+'Assumptions (Solar)'!$AP$21*'Assumptions (Solar)'!$AP$3)/10^9),0)</f>
        <v>-0.8578170112</v>
      </c>
      <c r="AY1000" s="160">
        <f>IF(and($AR$902&gt;0,Model!AD$1&lt;='Assumptions (Solar)'!$V$13),PPMT('Assumptions (Solar)'!$V$10,Model!AD$1,'Assumptions (Solar)'!$V$13,'Assumptions (Solar)'!$V$8*Model!$AR$902*('Assumptions (Solar)'!$AP$20*'Assumptions (Solar)'!$AP$2+'Assumptions (Solar)'!$AP$21*'Assumptions (Solar)'!$AP$3)/10^9),0)</f>
        <v>-0.9264423721</v>
      </c>
      <c r="AZ1000" s="160">
        <f>IF(and($AR$902&gt;0,Model!AE$1&lt;='Assumptions (Solar)'!$V$13),PPMT('Assumptions (Solar)'!$V$10,Model!AE$1,'Assumptions (Solar)'!$V$13,'Assumptions (Solar)'!$V$8*Model!$AR$902*('Assumptions (Solar)'!$AP$20*'Assumptions (Solar)'!$AP$2+'Assumptions (Solar)'!$AP$21*'Assumptions (Solar)'!$AP$3)/10^9),0)</f>
        <v>-1.000557762</v>
      </c>
      <c r="BA1000" s="160">
        <f>IF(and($AR$902&gt;0,Model!AF$1&lt;='Assumptions (Solar)'!$V$13),PPMT('Assumptions (Solar)'!$V$10,Model!AF$1,'Assumptions (Solar)'!$V$13,'Assumptions (Solar)'!$V$8*Model!$AR$902*('Assumptions (Solar)'!$AP$20*'Assumptions (Solar)'!$AP$2+'Assumptions (Solar)'!$AP$21*'Assumptions (Solar)'!$AP$3)/10^9),0)</f>
        <v>-1.080602383</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-0.5564554756</v>
      </c>
      <c r="AT1001" s="160">
        <f>IF(and($AS$902&gt;0,Model!X$1&lt;='Assumptions (Solar)'!$V$13),PPMT('Assumptions (Solar)'!$V$10,Model!X$1,'Assumptions (Solar)'!$V$13,'Assumptions (Solar)'!$V$8*Model!$AS$902*('Assumptions (Solar)'!$AQ$20*'Assumptions (Solar)'!$AQ$2+'Assumptions (Solar)'!$AQ$21*'Assumptions (Solar)'!$AQ$3)/10^9),0)</f>
        <v>-0.6009719137</v>
      </c>
      <c r="AU1001" s="160">
        <f>IF(and($AS$902&gt;0,Model!Y$1&lt;='Assumptions (Solar)'!$V$13),PPMT('Assumptions (Solar)'!$V$10,Model!Y$1,'Assumptions (Solar)'!$V$13,'Assumptions (Solar)'!$V$8*Model!$AS$902*('Assumptions (Solar)'!$AQ$20*'Assumptions (Solar)'!$AQ$2+'Assumptions (Solar)'!$AQ$21*'Assumptions (Solar)'!$AQ$3)/10^9),0)</f>
        <v>-0.6490496668</v>
      </c>
      <c r="AV1001" s="160">
        <f>IF(and($AS$902&gt;0,Model!Z$1&lt;='Assumptions (Solar)'!$V$13),PPMT('Assumptions (Solar)'!$V$10,Model!Z$1,'Assumptions (Solar)'!$V$13,'Assumptions (Solar)'!$V$8*Model!$AS$902*('Assumptions (Solar)'!$AQ$20*'Assumptions (Solar)'!$AQ$2+'Assumptions (Solar)'!$AQ$21*'Assumptions (Solar)'!$AQ$3)/10^9),0)</f>
        <v>-0.7009736401</v>
      </c>
      <c r="AW1001" s="160">
        <f>IF(and($AS$902&gt;0,Model!AA$1&lt;='Assumptions (Solar)'!$V$13),PPMT('Assumptions (Solar)'!$V$10,Model!AA$1,'Assumptions (Solar)'!$V$13,'Assumptions (Solar)'!$V$8*Model!$AS$902*('Assumptions (Solar)'!$AQ$20*'Assumptions (Solar)'!$AQ$2+'Assumptions (Solar)'!$AQ$21*'Assumptions (Solar)'!$AQ$3)/10^9),0)</f>
        <v>-0.7570515313</v>
      </c>
      <c r="AX1001" s="160">
        <f>IF(and($AS$902&gt;0,Model!AB$1&lt;='Assumptions (Solar)'!$V$13),PPMT('Assumptions (Solar)'!$V$10,Model!AB$1,'Assumptions (Solar)'!$V$13,'Assumptions (Solar)'!$V$8*Model!$AS$902*('Assumptions (Solar)'!$AQ$20*'Assumptions (Solar)'!$AQ$2+'Assumptions (Solar)'!$AQ$21*'Assumptions (Solar)'!$AQ$3)/10^9),0)</f>
        <v>-0.8176156538</v>
      </c>
      <c r="AY1001" s="160">
        <f>IF(and($AS$902&gt;0,Model!AC$1&lt;='Assumptions (Solar)'!$V$13),PPMT('Assumptions (Solar)'!$V$10,Model!AC$1,'Assumptions (Solar)'!$V$13,'Assumptions (Solar)'!$V$8*Model!$AS$902*('Assumptions (Solar)'!$AQ$20*'Assumptions (Solar)'!$AQ$2+'Assumptions (Solar)'!$AQ$21*'Assumptions (Solar)'!$AQ$3)/10^9),0)</f>
        <v>-0.8830249061</v>
      </c>
      <c r="AZ1001" s="160">
        <f>IF(and($AS$902&gt;0,Model!AD$1&lt;='Assumptions (Solar)'!$V$13),PPMT('Assumptions (Solar)'!$V$10,Model!AD$1,'Assumptions (Solar)'!$V$13,'Assumptions (Solar)'!$V$8*Model!$AS$902*('Assumptions (Solar)'!$AQ$20*'Assumptions (Solar)'!$AQ$2+'Assumptions (Solar)'!$AQ$21*'Assumptions (Solar)'!$AQ$3)/10^9),0)</f>
        <v>-0.9536668986</v>
      </c>
      <c r="BA1001" s="160">
        <f>IF(and($AS$902&gt;0,Model!AE$1&lt;='Assumptions (Solar)'!$V$13),PPMT('Assumptions (Solar)'!$V$10,Model!AE$1,'Assumptions (Solar)'!$V$13,'Assumptions (Solar)'!$V$8*Model!$AS$902*('Assumptions (Solar)'!$AQ$20*'Assumptions (Solar)'!$AQ$2+'Assumptions (Solar)'!$AQ$21*'Assumptions (Solar)'!$AQ$3)/10^9),0)</f>
        <v>-1.029960251</v>
      </c>
      <c r="BB1001" s="160">
        <f>IF(and($AS$902&gt;0,Model!AF$1&lt;='Assumptions (Solar)'!$V$13),PPMT('Assumptions (Solar)'!$V$10,Model!AF$1,'Assumptions (Solar)'!$V$13,'Assumptions (Solar)'!$V$8*Model!$AS$902*('Assumptions (Solar)'!$AQ$20*'Assumptions (Solar)'!$AQ$2+'Assumptions (Solar)'!$AQ$21*'Assumptions (Solar)'!$AQ$3)/10^9),0)</f>
        <v>-1.112357071</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-0.5640892744</v>
      </c>
      <c r="AU1002" s="160">
        <f>IF(and($AT$902&gt;0,Model!X$1&lt;='Assumptions (Solar)'!$V$13),PPMT('Assumptions (Solar)'!$V$10,Model!X$1,'Assumptions (Solar)'!$V$13,'Assumptions (Solar)'!$V$8*Model!$AT$902*('Assumptions (Solar)'!$AR$20*'Assumptions (Solar)'!$AR$2+'Assumptions (Solar)'!$AR$21*'Assumptions (Solar)'!$AR$3)/10^9),0)</f>
        <v>-0.6092164164</v>
      </c>
      <c r="AV1002" s="160">
        <f>IF(and($AT$902&gt;0,Model!Y$1&lt;='Assumptions (Solar)'!$V$13),PPMT('Assumptions (Solar)'!$V$10,Model!Y$1,'Assumptions (Solar)'!$V$13,'Assumptions (Solar)'!$V$8*Model!$AT$902*('Assumptions (Solar)'!$AR$20*'Assumptions (Solar)'!$AR$2+'Assumptions (Solar)'!$AR$21*'Assumptions (Solar)'!$AR$3)/10^9),0)</f>
        <v>-0.6579537297</v>
      </c>
      <c r="AW1002" s="160">
        <f>IF(and($AT$902&gt;0,Model!Z$1&lt;='Assumptions (Solar)'!$V$13),PPMT('Assumptions (Solar)'!$V$10,Model!Z$1,'Assumptions (Solar)'!$V$13,'Assumptions (Solar)'!$V$8*Model!$AT$902*('Assumptions (Solar)'!$AR$20*'Assumptions (Solar)'!$AR$2+'Assumptions (Solar)'!$AR$21*'Assumptions (Solar)'!$AR$3)/10^9),0)</f>
        <v>-0.7105900281</v>
      </c>
      <c r="AX1002" s="160">
        <f>IF(and($AT$902&gt;0,Model!AA$1&lt;='Assumptions (Solar)'!$V$13),PPMT('Assumptions (Solar)'!$V$10,Model!AA$1,'Assumptions (Solar)'!$V$13,'Assumptions (Solar)'!$V$8*Model!$AT$902*('Assumptions (Solar)'!$AR$20*'Assumptions (Solar)'!$AR$2+'Assumptions (Solar)'!$AR$21*'Assumptions (Solar)'!$AR$3)/10^9),0)</f>
        <v>-0.7674372303</v>
      </c>
      <c r="AY1002" s="160">
        <f>IF(and($AT$902&gt;0,Model!AB$1&lt;='Assumptions (Solar)'!$V$13),PPMT('Assumptions (Solar)'!$V$10,Model!AB$1,'Assumptions (Solar)'!$V$13,'Assumptions (Solar)'!$V$8*Model!$AT$902*('Assumptions (Solar)'!$AR$20*'Assumptions (Solar)'!$AR$2+'Assumptions (Solar)'!$AR$21*'Assumptions (Solar)'!$AR$3)/10^9),0)</f>
        <v>-0.8288322087</v>
      </c>
      <c r="AZ1002" s="160">
        <f>IF(and($AT$902&gt;0,Model!AC$1&lt;='Assumptions (Solar)'!$V$13),PPMT('Assumptions (Solar)'!$V$10,Model!AC$1,'Assumptions (Solar)'!$V$13,'Assumptions (Solar)'!$V$8*Model!$AT$902*('Assumptions (Solar)'!$AR$20*'Assumptions (Solar)'!$AR$2+'Assumptions (Solar)'!$AR$21*'Assumptions (Solar)'!$AR$3)/10^9),0)</f>
        <v>-0.8951387854</v>
      </c>
      <c r="BA1002" s="160">
        <f>IF(and($AT$902&gt;0,Model!AD$1&lt;='Assumptions (Solar)'!$V$13),PPMT('Assumptions (Solar)'!$V$10,Model!AD$1,'Assumptions (Solar)'!$V$13,'Assumptions (Solar)'!$V$8*Model!$AT$902*('Assumptions (Solar)'!$AR$20*'Assumptions (Solar)'!$AR$2+'Assumptions (Solar)'!$AR$21*'Assumptions (Solar)'!$AR$3)/10^9),0)</f>
        <v>-0.9667498883</v>
      </c>
      <c r="BB1002" s="160">
        <f>IF(and($AT$902&gt;0,Model!AE$1&lt;='Assumptions (Solar)'!$V$13),PPMT('Assumptions (Solar)'!$V$10,Model!AE$1,'Assumptions (Solar)'!$V$13,'Assumptions (Solar)'!$V$8*Model!$AT$902*('Assumptions (Solar)'!$AR$20*'Assumptions (Solar)'!$AR$2+'Assumptions (Solar)'!$AR$21*'Assumptions (Solar)'!$AR$3)/10^9),0)</f>
        <v>-1.044089879</v>
      </c>
      <c r="BC1002" s="160">
        <f>IF(and($AT$902&gt;0,Model!AF$1&lt;='Assumptions (Solar)'!$V$13),PPMT('Assumptions (Solar)'!$V$10,Model!AF$1,'Assumptions (Solar)'!$V$13,'Assumptions (Solar)'!$V$8*Model!$AT$902*('Assumptions (Solar)'!$AR$20*'Assumptions (Solar)'!$AR$2+'Assumptions (Solar)'!$AR$21*'Assumptions (Solar)'!$AR$3)/10^9),0)</f>
        <v>-1.12761707</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-0.5659043484</v>
      </c>
      <c r="AV1003" s="160">
        <f>IF(and($AU$902&gt;0,Model!X$1&lt;='Assumptions (Solar)'!$V$13),PPMT('Assumptions (Solar)'!$V$10,Model!X$1,'Assumptions (Solar)'!$V$13,'Assumptions (Solar)'!$V$8*Model!$AU$902*('Assumptions (Solar)'!$AS$20*'Assumptions (Solar)'!$AS$2+'Assumptions (Solar)'!$AS$21*'Assumptions (Solar)'!$AS$3)/10^9),0)</f>
        <v>-0.6111766963</v>
      </c>
      <c r="AW1003" s="160">
        <f>IF(and($AU$902&gt;0,Model!Y$1&lt;='Assumptions (Solar)'!$V$13),PPMT('Assumptions (Solar)'!$V$10,Model!Y$1,'Assumptions (Solar)'!$V$13,'Assumptions (Solar)'!$V$8*Model!$AU$902*('Assumptions (Solar)'!$AS$20*'Assumptions (Solar)'!$AS$2+'Assumptions (Solar)'!$AS$21*'Assumptions (Solar)'!$AS$3)/10^9),0)</f>
        <v>-0.660070832</v>
      </c>
      <c r="AX1003" s="160">
        <f>IF(and($AU$902&gt;0,Model!Z$1&lt;='Assumptions (Solar)'!$V$13),PPMT('Assumptions (Solar)'!$V$10,Model!Z$1,'Assumptions (Solar)'!$V$13,'Assumptions (Solar)'!$V$8*Model!$AU$902*('Assumptions (Solar)'!$AS$20*'Assumptions (Solar)'!$AS$2+'Assumptions (Solar)'!$AS$21*'Assumptions (Solar)'!$AS$3)/10^9),0)</f>
        <v>-0.7128764986</v>
      </c>
      <c r="AY1003" s="160">
        <f>IF(and($AU$902&gt;0,Model!AA$1&lt;='Assumptions (Solar)'!$V$13),PPMT('Assumptions (Solar)'!$V$10,Model!AA$1,'Assumptions (Solar)'!$V$13,'Assumptions (Solar)'!$V$8*Model!$AU$902*('Assumptions (Solar)'!$AS$20*'Assumptions (Solar)'!$AS$2+'Assumptions (Solar)'!$AS$21*'Assumptions (Solar)'!$AS$3)/10^9),0)</f>
        <v>-0.7699066185</v>
      </c>
      <c r="AZ1003" s="160">
        <f>IF(and($AU$902&gt;0,Model!AB$1&lt;='Assumptions (Solar)'!$V$13),PPMT('Assumptions (Solar)'!$V$10,Model!AB$1,'Assumptions (Solar)'!$V$13,'Assumptions (Solar)'!$V$8*Model!$AU$902*('Assumptions (Solar)'!$AS$20*'Assumptions (Solar)'!$AS$2+'Assumptions (Solar)'!$AS$21*'Assumptions (Solar)'!$AS$3)/10^9),0)</f>
        <v>-0.8314991479</v>
      </c>
      <c r="BA1003" s="160">
        <f>IF(and($AU$902&gt;0,Model!AC$1&lt;='Assumptions (Solar)'!$V$13),PPMT('Assumptions (Solar)'!$V$10,Model!AC$1,'Assumptions (Solar)'!$V$13,'Assumptions (Solar)'!$V$8*Model!$AU$902*('Assumptions (Solar)'!$AS$20*'Assumptions (Solar)'!$AS$2+'Assumptions (Solar)'!$AS$21*'Assumptions (Solar)'!$AS$3)/10^9),0)</f>
        <v>-0.8980190798</v>
      </c>
      <c r="BB1003" s="160">
        <f>IF(and($AU$902&gt;0,Model!AD$1&lt;='Assumptions (Solar)'!$V$13),PPMT('Assumptions (Solar)'!$V$10,Model!AD$1,'Assumptions (Solar)'!$V$13,'Assumptions (Solar)'!$V$8*Model!$AU$902*('Assumptions (Solar)'!$AS$20*'Assumptions (Solar)'!$AS$2+'Assumptions (Solar)'!$AS$21*'Assumptions (Solar)'!$AS$3)/10^9),0)</f>
        <v>-0.9698606062</v>
      </c>
      <c r="BC1003" s="160">
        <f>IF(and($AU$902&gt;0,Model!AE$1&lt;='Assumptions (Solar)'!$V$13),PPMT('Assumptions (Solar)'!$V$10,Model!AE$1,'Assumptions (Solar)'!$V$13,'Assumptions (Solar)'!$V$8*Model!$AU$902*('Assumptions (Solar)'!$AS$20*'Assumptions (Solar)'!$AS$2+'Assumptions (Solar)'!$AS$21*'Assumptions (Solar)'!$AS$3)/10^9),0)</f>
        <v>-1.047449455</v>
      </c>
      <c r="BD1003" s="160">
        <f>IF(and($AU$902&gt;0,Model!AF$1&lt;='Assumptions (Solar)'!$V$13),PPMT('Assumptions (Solar)'!$V$10,Model!AF$1,'Assumptions (Solar)'!$V$13,'Assumptions (Solar)'!$V$8*Model!$AU$902*('Assumptions (Solar)'!$AS$20*'Assumptions (Solar)'!$AS$2+'Assumptions (Solar)'!$AS$21*'Assumptions (Solar)'!$AS$3)/10^9),0)</f>
        <v>-1.131245411</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-0.5552906077</v>
      </c>
      <c r="AW1004" s="160">
        <f>IF(and($AV$902&gt;0,Model!X$1&lt;='Assumptions (Solar)'!$V$13),PPMT('Assumptions (Solar)'!$V$10,Model!X$1,'Assumptions (Solar)'!$V$13,'Assumptions (Solar)'!$V$8*Model!$AV$902*('Assumptions (Solar)'!$AT$20*'Assumptions (Solar)'!$AT$2+'Assumptions (Solar)'!$AT$21*'Assumptions (Solar)'!$AT$3)/10^9),0)</f>
        <v>-0.5997138563</v>
      </c>
      <c r="AX1004" s="160">
        <f>IF(and($AV$902&gt;0,Model!Y$1&lt;='Assumptions (Solar)'!$V$13),PPMT('Assumptions (Solar)'!$V$10,Model!Y$1,'Assumptions (Solar)'!$V$13,'Assumptions (Solar)'!$V$8*Model!$AV$902*('Assumptions (Solar)'!$AT$20*'Assumptions (Solar)'!$AT$2+'Assumptions (Solar)'!$AT$21*'Assumptions (Solar)'!$AT$3)/10^9),0)</f>
        <v>-0.6476909648</v>
      </c>
      <c r="AY1004" s="160">
        <f>IF(and($AV$902&gt;0,Model!Z$1&lt;='Assumptions (Solar)'!$V$13),PPMT('Assumptions (Solar)'!$V$10,Model!Z$1,'Assumptions (Solar)'!$V$13,'Assumptions (Solar)'!$V$8*Model!$AV$902*('Assumptions (Solar)'!$AT$20*'Assumptions (Solar)'!$AT$2+'Assumptions (Solar)'!$AT$21*'Assumptions (Solar)'!$AT$3)/10^9),0)</f>
        <v>-0.699506242</v>
      </c>
      <c r="AZ1004" s="160">
        <f>IF(and($AV$902&gt;0,Model!AA$1&lt;='Assumptions (Solar)'!$V$13),PPMT('Assumptions (Solar)'!$V$10,Model!AA$1,'Assumptions (Solar)'!$V$13,'Assumptions (Solar)'!$V$8*Model!$AV$902*('Assumptions (Solar)'!$AT$20*'Assumptions (Solar)'!$AT$2+'Assumptions (Solar)'!$AT$21*'Assumptions (Solar)'!$AT$3)/10^9),0)</f>
        <v>-0.7554667414</v>
      </c>
      <c r="BA1004" s="160">
        <f>IF(and($AV$902&gt;0,Model!AB$1&lt;='Assumptions (Solar)'!$V$13),PPMT('Assumptions (Solar)'!$V$10,Model!AB$1,'Assumptions (Solar)'!$V$13,'Assumptions (Solar)'!$V$8*Model!$AV$902*('Assumptions (Solar)'!$AT$20*'Assumptions (Solar)'!$AT$2+'Assumptions (Solar)'!$AT$21*'Assumptions (Solar)'!$AT$3)/10^9),0)</f>
        <v>-0.8159040807</v>
      </c>
      <c r="BB1004" s="160">
        <f>IF(and($AV$902&gt;0,Model!AC$1&lt;='Assumptions (Solar)'!$V$13),PPMT('Assumptions (Solar)'!$V$10,Model!AC$1,'Assumptions (Solar)'!$V$13,'Assumptions (Solar)'!$V$8*Model!$AV$902*('Assumptions (Solar)'!$AT$20*'Assumptions (Solar)'!$AT$2+'Assumptions (Solar)'!$AT$21*'Assumptions (Solar)'!$AT$3)/10^9),0)</f>
        <v>-0.8811764071</v>
      </c>
      <c r="BC1004" s="160">
        <f>IF(and($AV$902&gt;0,Model!AD$1&lt;='Assumptions (Solar)'!$V$13),PPMT('Assumptions (Solar)'!$V$10,Model!AD$1,'Assumptions (Solar)'!$V$13,'Assumptions (Solar)'!$V$8*Model!$AV$902*('Assumptions (Solar)'!$AT$20*'Assumptions (Solar)'!$AT$2+'Assumptions (Solar)'!$AT$21*'Assumptions (Solar)'!$AT$3)/10^9),0)</f>
        <v>-0.9516705197</v>
      </c>
      <c r="BD1004" s="160">
        <f>IF(and($AV$902&gt;0,Model!AE$1&lt;='Assumptions (Solar)'!$V$13),PPMT('Assumptions (Solar)'!$V$10,Model!AE$1,'Assumptions (Solar)'!$V$13,'Assumptions (Solar)'!$V$8*Model!$AV$902*('Assumptions (Solar)'!$AT$20*'Assumptions (Solar)'!$AT$2+'Assumptions (Solar)'!$AT$21*'Assumptions (Solar)'!$AT$3)/10^9),0)</f>
        <v>-1.027804161</v>
      </c>
      <c r="BE1004" s="160">
        <f>IF(and($AV$902&gt;0,Model!AF$1&lt;='Assumptions (Solar)'!$V$13),PPMT('Assumptions (Solar)'!$V$10,Model!AF$1,'Assumptions (Solar)'!$V$13,'Assumptions (Solar)'!$V$8*Model!$AV$902*('Assumptions (Solar)'!$AT$20*'Assumptions (Solar)'!$AT$2+'Assumptions (Solar)'!$AT$21*'Assumptions (Solar)'!$AT$3)/10^9),0)</f>
        <v>-1.110028494</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-0.5607100064</v>
      </c>
      <c r="AX1005" s="160">
        <f>IF(and($AW$902&gt;0,Model!X$1&lt;='Assumptions (Solar)'!$V$13),PPMT('Assumptions (Solar)'!$V$10,Model!X$1,'Assumptions (Solar)'!$V$13,'Assumptions (Solar)'!$V$8*Model!$AW$902*('Assumptions (Solar)'!$AU$20*'Assumptions (Solar)'!$AU$2+'Assumptions (Solar)'!$AU$21*'Assumptions (Solar)'!$AU$3)/10^9),0)</f>
        <v>-0.6055668069</v>
      </c>
      <c r="AY1005" s="160">
        <f>IF(and($AW$902&gt;0,Model!Y$1&lt;='Assumptions (Solar)'!$V$13),PPMT('Assumptions (Solar)'!$V$10,Model!Y$1,'Assumptions (Solar)'!$V$13,'Assumptions (Solar)'!$V$8*Model!$AW$902*('Assumptions (Solar)'!$AU$20*'Assumptions (Solar)'!$AU$2+'Assumptions (Solar)'!$AU$21*'Assumptions (Solar)'!$AU$3)/10^9),0)</f>
        <v>-0.6540121514</v>
      </c>
      <c r="AZ1005" s="160">
        <f>IF(and($AW$902&gt;0,Model!Z$1&lt;='Assumptions (Solar)'!$V$13),PPMT('Assumptions (Solar)'!$V$10,Model!Z$1,'Assumptions (Solar)'!$V$13,'Assumptions (Solar)'!$V$8*Model!$AW$902*('Assumptions (Solar)'!$AU$20*'Assumptions (Solar)'!$AU$2+'Assumptions (Solar)'!$AU$21*'Assumptions (Solar)'!$AU$3)/10^9),0)</f>
        <v>-0.7063331235</v>
      </c>
      <c r="BA1005" s="160">
        <f>IF(and($AW$902&gt;0,Model!AA$1&lt;='Assumptions (Solar)'!$V$13),PPMT('Assumptions (Solar)'!$V$10,Model!AA$1,'Assumptions (Solar)'!$V$13,'Assumptions (Solar)'!$V$8*Model!$AW$902*('Assumptions (Solar)'!$AU$20*'Assumptions (Solar)'!$AU$2+'Assumptions (Solar)'!$AU$21*'Assumptions (Solar)'!$AU$3)/10^9),0)</f>
        <v>-0.7628397734</v>
      </c>
      <c r="BB1005" s="160">
        <f>IF(and($AW$902&gt;0,Model!AB$1&lt;='Assumptions (Solar)'!$V$13),PPMT('Assumptions (Solar)'!$V$10,Model!AB$1,'Assumptions (Solar)'!$V$13,'Assumptions (Solar)'!$V$8*Model!$AW$902*('Assumptions (Solar)'!$AU$20*'Assumptions (Solar)'!$AU$2+'Assumptions (Solar)'!$AU$21*'Assumptions (Solar)'!$AU$3)/10^9),0)</f>
        <v>-0.8238669553</v>
      </c>
      <c r="BC1005" s="160">
        <f>IF(and($AW$902&gt;0,Model!AC$1&lt;='Assumptions (Solar)'!$V$13),PPMT('Assumptions (Solar)'!$V$10,Model!AC$1,'Assumptions (Solar)'!$V$13,'Assumptions (Solar)'!$V$8*Model!$AW$902*('Assumptions (Solar)'!$AU$20*'Assumptions (Solar)'!$AU$2+'Assumptions (Solar)'!$AU$21*'Assumptions (Solar)'!$AU$3)/10^9),0)</f>
        <v>-0.8897763117</v>
      </c>
      <c r="BD1005" s="160">
        <f>IF(and($AW$902&gt;0,Model!AD$1&lt;='Assumptions (Solar)'!$V$13),PPMT('Assumptions (Solar)'!$V$10,Model!AD$1,'Assumptions (Solar)'!$V$13,'Assumptions (Solar)'!$V$8*Model!$AW$902*('Assumptions (Solar)'!$AU$20*'Assumptions (Solar)'!$AU$2+'Assumptions (Solar)'!$AU$21*'Assumptions (Solar)'!$AU$3)/10^9),0)</f>
        <v>-0.9609584166</v>
      </c>
      <c r="BE1005" s="160">
        <f>IF(and($AW$902&gt;0,Model!AE$1&lt;='Assumptions (Solar)'!$V$13),PPMT('Assumptions (Solar)'!$V$10,Model!AE$1,'Assumptions (Solar)'!$V$13,'Assumptions (Solar)'!$V$8*Model!$AW$902*('Assumptions (Solar)'!$AU$20*'Assumptions (Solar)'!$AU$2+'Assumptions (Solar)'!$AU$21*'Assumptions (Solar)'!$AU$3)/10^9),0)</f>
        <v>-1.03783509</v>
      </c>
      <c r="BF1005" s="160">
        <f>IF(and($AW$902&gt;0,Model!AF$1&lt;='Assumptions (Solar)'!$V$13),PPMT('Assumptions (Solar)'!$V$10,Model!AF$1,'Assumptions (Solar)'!$V$13,'Assumptions (Solar)'!$V$8*Model!$AW$902*('Assumptions (Solar)'!$AU$20*'Assumptions (Solar)'!$AU$2+'Assumptions (Solar)'!$AU$21*'Assumptions (Solar)'!$AU$3)/10^9),0)</f>
        <v>-1.120861897</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-1.13225903</v>
      </c>
      <c r="AY1006" s="160">
        <f>IF(and($AX$902&gt;0,Model!X$1&lt;='Assumptions (Solar)'!$V$13),PPMT('Assumptions (Solar)'!$V$10,Model!X$1,'Assumptions (Solar)'!$V$13,'Assumptions (Solar)'!$V$8*Model!$AX$902*('Assumptions (Solar)'!$AV$20*'Assumptions (Solar)'!$AV$2+'Assumptions (Solar)'!$AV$21*'Assumptions (Solar)'!$AV$3)/10^9),0)</f>
        <v>-1.222839753</v>
      </c>
      <c r="AZ1006" s="160">
        <f>IF(and($AX$902&gt;0,Model!Y$1&lt;='Assumptions (Solar)'!$V$13),PPMT('Assumptions (Solar)'!$V$10,Model!Y$1,'Assumptions (Solar)'!$V$13,'Assumptions (Solar)'!$V$8*Model!$AX$902*('Assumptions (Solar)'!$AV$20*'Assumptions (Solar)'!$AV$2+'Assumptions (Solar)'!$AV$21*'Assumptions (Solar)'!$AV$3)/10^9),0)</f>
        <v>-1.320666933</v>
      </c>
      <c r="BA1006" s="160">
        <f>IF(and($AX$902&gt;0,Model!Z$1&lt;='Assumptions (Solar)'!$V$13),PPMT('Assumptions (Solar)'!$V$10,Model!Z$1,'Assumptions (Solar)'!$V$13,'Assumptions (Solar)'!$V$8*Model!$AX$902*('Assumptions (Solar)'!$AV$20*'Assumptions (Solar)'!$AV$2+'Assumptions (Solar)'!$AV$21*'Assumptions (Solar)'!$AV$3)/10^9),0)</f>
        <v>-1.426320288</v>
      </c>
      <c r="BB1006" s="160">
        <f>IF(and($AX$902&gt;0,Model!AA$1&lt;='Assumptions (Solar)'!$V$13),PPMT('Assumptions (Solar)'!$V$10,Model!AA$1,'Assumptions (Solar)'!$V$13,'Assumptions (Solar)'!$V$8*Model!$AX$902*('Assumptions (Solar)'!$AV$20*'Assumptions (Solar)'!$AV$2+'Assumptions (Solar)'!$AV$21*'Assumptions (Solar)'!$AV$3)/10^9),0)</f>
        <v>-1.540425911</v>
      </c>
      <c r="BC1006" s="160">
        <f>IF(and($AX$902&gt;0,Model!AB$1&lt;='Assumptions (Solar)'!$V$13),PPMT('Assumptions (Solar)'!$V$10,Model!AB$1,'Assumptions (Solar)'!$V$13,'Assumptions (Solar)'!$V$8*Model!$AX$902*('Assumptions (Solar)'!$AV$20*'Assumptions (Solar)'!$AV$2+'Assumptions (Solar)'!$AV$21*'Assumptions (Solar)'!$AV$3)/10^9),0)</f>
        <v>-1.663659983</v>
      </c>
      <c r="BD1006" s="160">
        <f>IF(and($AX$902&gt;0,Model!AC$1&lt;='Assumptions (Solar)'!$V$13),PPMT('Assumptions (Solar)'!$V$10,Model!AC$1,'Assumptions (Solar)'!$V$13,'Assumptions (Solar)'!$V$8*Model!$AX$902*('Assumptions (Solar)'!$AV$20*'Assumptions (Solar)'!$AV$2+'Assumptions (Solar)'!$AV$21*'Assumptions (Solar)'!$AV$3)/10^9),0)</f>
        <v>-1.796752782</v>
      </c>
      <c r="BE1006" s="160">
        <f>IF(and($AX$902&gt;0,Model!AD$1&lt;='Assumptions (Solar)'!$V$13),PPMT('Assumptions (Solar)'!$V$10,Model!AD$1,'Assumptions (Solar)'!$V$13,'Assumptions (Solar)'!$V$8*Model!$AX$902*('Assumptions (Solar)'!$AV$20*'Assumptions (Solar)'!$AV$2+'Assumptions (Solar)'!$AV$21*'Assumptions (Solar)'!$AV$3)/10^9),0)</f>
        <v>-1.940493005</v>
      </c>
      <c r="BF1006" s="160">
        <f>IF(and($AX$902&gt;0,Model!AE$1&lt;='Assumptions (Solar)'!$V$13),PPMT('Assumptions (Solar)'!$V$10,Model!AE$1,'Assumptions (Solar)'!$V$13,'Assumptions (Solar)'!$V$8*Model!$AX$902*('Assumptions (Solar)'!$AV$20*'Assumptions (Solar)'!$AV$2+'Assumptions (Solar)'!$AV$21*'Assumptions (Solar)'!$AV$3)/10^9),0)</f>
        <v>-2.095732445</v>
      </c>
      <c r="BG1006" s="160">
        <f>IF(and($AX$902&gt;0,Model!AF$1&lt;='Assumptions (Solar)'!$V$13),PPMT('Assumptions (Solar)'!$V$10,Model!AF$1,'Assumptions (Solar)'!$V$13,'Assumptions (Solar)'!$V$8*Model!$AX$902*('Assumptions (Solar)'!$AV$20*'Assumptions (Solar)'!$AV$2+'Assumptions (Solar)'!$AV$21*'Assumptions (Solar)'!$AV$3)/10^9),0)</f>
        <v>-2.263391041</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-1.141486424</v>
      </c>
      <c r="AZ1007" s="160">
        <f>IF(and($AY$902&gt;0,Model!X$1&lt;='Assumptions (Solar)'!$V$13),PPMT('Assumptions (Solar)'!$V$10,Model!X$1,'Assumptions (Solar)'!$V$13,'Assumptions (Solar)'!$V$8*Model!$AY$902*('Assumptions (Solar)'!$AW$20*'Assumptions (Solar)'!$AW$2+'Assumptions (Solar)'!$AW$21*'Assumptions (Solar)'!$AW$3)/10^9),0)</f>
        <v>-1.232805338</v>
      </c>
      <c r="BA1007" s="160">
        <f>IF(and($AY$902&gt;0,Model!Y$1&lt;='Assumptions (Solar)'!$V$13),PPMT('Assumptions (Solar)'!$V$10,Model!Y$1,'Assumptions (Solar)'!$V$13,'Assumptions (Solar)'!$V$8*Model!$AY$902*('Assumptions (Solar)'!$AW$20*'Assumptions (Solar)'!$AW$2+'Assumptions (Solar)'!$AW$21*'Assumptions (Solar)'!$AW$3)/10^9),0)</f>
        <v>-1.331429765</v>
      </c>
      <c r="BB1007" s="160">
        <f>IF(and($AY$902&gt;0,Model!Z$1&lt;='Assumptions (Solar)'!$V$13),PPMT('Assumptions (Solar)'!$V$10,Model!Z$1,'Assumptions (Solar)'!$V$13,'Assumptions (Solar)'!$V$8*Model!$AY$902*('Assumptions (Solar)'!$AW$20*'Assumptions (Solar)'!$AW$2+'Assumptions (Solar)'!$AW$21*'Assumptions (Solar)'!$AW$3)/10^9),0)</f>
        <v>-1.437944146</v>
      </c>
      <c r="BC1007" s="160">
        <f>IF(and($AY$902&gt;0,Model!AA$1&lt;='Assumptions (Solar)'!$V$13),PPMT('Assumptions (Solar)'!$V$10,Model!AA$1,'Assumptions (Solar)'!$V$13,'Assumptions (Solar)'!$V$8*Model!$AY$902*('Assumptions (Solar)'!$AW$20*'Assumptions (Solar)'!$AW$2+'Assumptions (Solar)'!$AW$21*'Assumptions (Solar)'!$AW$3)/10^9),0)</f>
        <v>-1.552979678</v>
      </c>
      <c r="BD1007" s="160">
        <f>IF(and($AY$902&gt;0,Model!AB$1&lt;='Assumptions (Solar)'!$V$13),PPMT('Assumptions (Solar)'!$V$10,Model!AB$1,'Assumptions (Solar)'!$V$13,'Assumptions (Solar)'!$V$8*Model!$AY$902*('Assumptions (Solar)'!$AW$20*'Assumptions (Solar)'!$AW$2+'Assumptions (Solar)'!$AW$21*'Assumptions (Solar)'!$AW$3)/10^9),0)</f>
        <v>-1.677218052</v>
      </c>
      <c r="BE1007" s="160">
        <f>IF(and($AY$902&gt;0,Model!AC$1&lt;='Assumptions (Solar)'!$V$13),PPMT('Assumptions (Solar)'!$V$10,Model!AC$1,'Assumptions (Solar)'!$V$13,'Assumptions (Solar)'!$V$8*Model!$AY$902*('Assumptions (Solar)'!$AW$20*'Assumptions (Solar)'!$AW$2+'Assumptions (Solar)'!$AW$21*'Assumptions (Solar)'!$AW$3)/10^9),0)</f>
        <v>-1.811395497</v>
      </c>
      <c r="BF1007" s="160">
        <f>IF(and($AY$902&gt;0,Model!AD$1&lt;='Assumptions (Solar)'!$V$13),PPMT('Assumptions (Solar)'!$V$10,Model!AD$1,'Assumptions (Solar)'!$V$13,'Assumptions (Solar)'!$V$8*Model!$AY$902*('Assumptions (Solar)'!$AW$20*'Assumptions (Solar)'!$AW$2+'Assumptions (Solar)'!$AW$21*'Assumptions (Solar)'!$AW$3)/10^9),0)</f>
        <v>-1.956307136</v>
      </c>
      <c r="BG1007" s="160">
        <f>IF(and($AY$902&gt;0,Model!AE$1&lt;='Assumptions (Solar)'!$V$13),PPMT('Assumptions (Solar)'!$V$10,Model!AE$1,'Assumptions (Solar)'!$V$13,'Assumptions (Solar)'!$V$8*Model!$AY$902*('Assumptions (Solar)'!$AW$20*'Assumptions (Solar)'!$AW$2+'Assumptions (Solar)'!$AW$21*'Assumptions (Solar)'!$AW$3)/10^9),0)</f>
        <v>-2.112811707</v>
      </c>
      <c r="BH1007" s="160">
        <f>IF(and($AY$902&gt;0,Model!AF$1&lt;='Assumptions (Solar)'!$V$13),PPMT('Assumptions (Solar)'!$V$10,Model!AF$1,'Assumptions (Solar)'!$V$13,'Assumptions (Solar)'!$V$8*Model!$AY$902*('Assumptions (Solar)'!$AW$20*'Assumptions (Solar)'!$AW$2+'Assumptions (Solar)'!$AW$21*'Assumptions (Solar)'!$AW$3)/10^9),0)</f>
        <v>-2.281836644</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-1.152282007</v>
      </c>
      <c r="BA1008" s="160">
        <f>IF(and($AZ$902&gt;0,Model!X$1&lt;='Assumptions (Solar)'!$V$13),PPMT('Assumptions (Solar)'!$V$10,Model!X$1,'Assumptions (Solar)'!$V$13,'Assumptions (Solar)'!$V$8*Model!$AZ$902*('Assumptions (Solar)'!$AX$20*'Assumptions (Solar)'!$AX$2+'Assumptions (Solar)'!$AX$21*'Assumptions (Solar)'!$AX$3)/10^9),0)</f>
        <v>-1.244464567</v>
      </c>
      <c r="BB1008" s="160">
        <f>IF(and($AZ$902&gt;0,Model!Y$1&lt;='Assumptions (Solar)'!$V$13),PPMT('Assumptions (Solar)'!$V$10,Model!Y$1,'Assumptions (Solar)'!$V$13,'Assumptions (Solar)'!$V$8*Model!$AZ$902*('Assumptions (Solar)'!$AX$20*'Assumptions (Solar)'!$AX$2+'Assumptions (Solar)'!$AX$21*'Assumptions (Solar)'!$AX$3)/10^9),0)</f>
        <v>-1.344021733</v>
      </c>
      <c r="BC1008" s="160">
        <f>IF(and($AZ$902&gt;0,Model!Z$1&lt;='Assumptions (Solar)'!$V$13),PPMT('Assumptions (Solar)'!$V$10,Model!Z$1,'Assumptions (Solar)'!$V$13,'Assumptions (Solar)'!$V$8*Model!$AZ$902*('Assumptions (Solar)'!$AX$20*'Assumptions (Solar)'!$AX$2+'Assumptions (Solar)'!$AX$21*'Assumptions (Solar)'!$AX$3)/10^9),0)</f>
        <v>-1.451543471</v>
      </c>
      <c r="BD1008" s="160">
        <f>IF(and($AZ$902&gt;0,Model!AA$1&lt;='Assumptions (Solar)'!$V$13),PPMT('Assumptions (Solar)'!$V$10,Model!AA$1,'Assumptions (Solar)'!$V$13,'Assumptions (Solar)'!$V$8*Model!$AZ$902*('Assumptions (Solar)'!$AX$20*'Assumptions (Solar)'!$AX$2+'Assumptions (Solar)'!$AX$21*'Assumptions (Solar)'!$AX$3)/10^9),0)</f>
        <v>-1.567666949</v>
      </c>
      <c r="BE1008" s="160">
        <f>IF(and($AZ$902&gt;0,Model!AB$1&lt;='Assumptions (Solar)'!$V$13),PPMT('Assumptions (Solar)'!$V$10,Model!AB$1,'Assumptions (Solar)'!$V$13,'Assumptions (Solar)'!$V$8*Model!$AZ$902*('Assumptions (Solar)'!$AX$20*'Assumptions (Solar)'!$AX$2+'Assumptions (Solar)'!$AX$21*'Assumptions (Solar)'!$AX$3)/10^9),0)</f>
        <v>-1.693080305</v>
      </c>
      <c r="BF1008" s="160">
        <f>IF(and($AZ$902&gt;0,Model!AC$1&lt;='Assumptions (Solar)'!$V$13),PPMT('Assumptions (Solar)'!$V$10,Model!AC$1,'Assumptions (Solar)'!$V$13,'Assumptions (Solar)'!$V$8*Model!$AZ$902*('Assumptions (Solar)'!$AX$20*'Assumptions (Solar)'!$AX$2+'Assumptions (Solar)'!$AX$21*'Assumptions (Solar)'!$AX$3)/10^9),0)</f>
        <v>-1.828526729</v>
      </c>
      <c r="BG1008" s="160">
        <f>IF(and($AZ$902&gt;0,Model!AD$1&lt;='Assumptions (Solar)'!$V$13),PPMT('Assumptions (Solar)'!$V$10,Model!AD$1,'Assumptions (Solar)'!$V$13,'Assumptions (Solar)'!$V$8*Model!$AZ$902*('Assumptions (Solar)'!$AX$20*'Assumptions (Solar)'!$AX$2+'Assumptions (Solar)'!$AX$21*'Assumptions (Solar)'!$AX$3)/10^9),0)</f>
        <v>-1.974808868</v>
      </c>
      <c r="BH1008" s="160">
        <f>IF(and($AZ$902&gt;0,Model!AE$1&lt;='Assumptions (Solar)'!$V$13),PPMT('Assumptions (Solar)'!$V$10,Model!AE$1,'Assumptions (Solar)'!$V$13,'Assumptions (Solar)'!$V$8*Model!$AZ$902*('Assumptions (Solar)'!$AX$20*'Assumptions (Solar)'!$AX$2+'Assumptions (Solar)'!$AX$21*'Assumptions (Solar)'!$AX$3)/10^9),0)</f>
        <v>-2.132793577</v>
      </c>
      <c r="BI1008" s="160">
        <f>IF(and($AZ$902&gt;0,Model!AF$1&lt;='Assumptions (Solar)'!$V$13),PPMT('Assumptions (Solar)'!$V$10,Model!AF$1,'Assumptions (Solar)'!$V$13,'Assumptions (Solar)'!$V$8*Model!$AZ$902*('Assumptions (Solar)'!$AX$20*'Assumptions (Solar)'!$AX$2+'Assumptions (Solar)'!$AX$21*'Assumptions (Solar)'!$AX$3)/10^9),0)</f>
        <v>-2.303417063</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-1.161393291</v>
      </c>
      <c r="BB1009" s="160">
        <f>IF(and($BA$902&gt;0,Model!X$1&lt;='Assumptions (Solar)'!$V$13),PPMT('Assumptions (Solar)'!$V$10,Model!X$1,'Assumptions (Solar)'!$V$13,'Assumptions (Solar)'!$V$8*Model!$BA$902*('Assumptions (Solar)'!$AY$20*'Assumptions (Solar)'!$AY$2+'Assumptions (Solar)'!$AY$21*'Assumptions (Solar)'!$AY$3)/10^9),0)</f>
        <v>-1.254304755</v>
      </c>
      <c r="BC1009" s="160">
        <f>IF(and($BA$902&gt;0,Model!Y$1&lt;='Assumptions (Solar)'!$V$13),PPMT('Assumptions (Solar)'!$V$10,Model!Y$1,'Assumptions (Solar)'!$V$13,'Assumptions (Solar)'!$V$8*Model!$BA$902*('Assumptions (Solar)'!$AY$20*'Assumptions (Solar)'!$AY$2+'Assumptions (Solar)'!$AY$21*'Assumptions (Solar)'!$AY$3)/10^9),0)</f>
        <v>-1.354649135</v>
      </c>
      <c r="BD1009" s="160">
        <f>IF(and($BA$902&gt;0,Model!Z$1&lt;='Assumptions (Solar)'!$V$13),PPMT('Assumptions (Solar)'!$V$10,Model!Z$1,'Assumptions (Solar)'!$V$13,'Assumptions (Solar)'!$V$8*Model!$BA$902*('Assumptions (Solar)'!$AY$20*'Assumptions (Solar)'!$AY$2+'Assumptions (Solar)'!$AY$21*'Assumptions (Solar)'!$AY$3)/10^9),0)</f>
        <v>-1.463021066</v>
      </c>
      <c r="BE1009" s="160">
        <f>IF(and($BA$902&gt;0,Model!AA$1&lt;='Assumptions (Solar)'!$V$13),PPMT('Assumptions (Solar)'!$V$10,Model!AA$1,'Assumptions (Solar)'!$V$13,'Assumptions (Solar)'!$V$8*Model!$BA$902*('Assumptions (Solar)'!$AY$20*'Assumptions (Solar)'!$AY$2+'Assumptions (Solar)'!$AY$21*'Assumptions (Solar)'!$AY$3)/10^9),0)</f>
        <v>-1.580062751</v>
      </c>
      <c r="BF1009" s="160">
        <f>IF(and($BA$902&gt;0,Model!AB$1&lt;='Assumptions (Solar)'!$V$13),PPMT('Assumptions (Solar)'!$V$10,Model!AB$1,'Assumptions (Solar)'!$V$13,'Assumptions (Solar)'!$V$8*Model!$BA$902*('Assumptions (Solar)'!$AY$20*'Assumptions (Solar)'!$AY$2+'Assumptions (Solar)'!$AY$21*'Assumptions (Solar)'!$AY$3)/10^9),0)</f>
        <v>-1.706467771</v>
      </c>
      <c r="BG1009" s="160">
        <f>IF(and($BA$902&gt;0,Model!AC$1&lt;='Assumptions (Solar)'!$V$13),PPMT('Assumptions (Solar)'!$V$10,Model!AC$1,'Assumptions (Solar)'!$V$13,'Assumptions (Solar)'!$V$8*Model!$BA$902*('Assumptions (Solar)'!$AY$20*'Assumptions (Solar)'!$AY$2+'Assumptions (Solar)'!$AY$21*'Assumptions (Solar)'!$AY$3)/10^9),0)</f>
        <v>-1.842985193</v>
      </c>
      <c r="BH1009" s="160">
        <f>IF(and($BA$902&gt;0,Model!AD$1&lt;='Assumptions (Solar)'!$V$13),PPMT('Assumptions (Solar)'!$V$10,Model!AD$1,'Assumptions (Solar)'!$V$13,'Assumptions (Solar)'!$V$8*Model!$BA$902*('Assumptions (Solar)'!$AY$20*'Assumptions (Solar)'!$AY$2+'Assumptions (Solar)'!$AY$21*'Assumptions (Solar)'!$AY$3)/10^9),0)</f>
        <v>-1.990424009</v>
      </c>
      <c r="BI1009" s="160">
        <f>IF(and($BA$902&gt;0,Model!AE$1&lt;='Assumptions (Solar)'!$V$13),PPMT('Assumptions (Solar)'!$V$10,Model!AE$1,'Assumptions (Solar)'!$V$13,'Assumptions (Solar)'!$V$8*Model!$BA$902*('Assumptions (Solar)'!$AY$20*'Assumptions (Solar)'!$AY$2+'Assumptions (Solar)'!$AY$21*'Assumptions (Solar)'!$AY$3)/10^9),0)</f>
        <v>-2.149657929</v>
      </c>
      <c r="BJ1009" s="160">
        <f>IF(and($BA$902&gt;0,Model!AF$1&lt;='Assumptions (Solar)'!$V$13),PPMT('Assumptions (Solar)'!$V$10,Model!AF$1,'Assumptions (Solar)'!$V$13,'Assumptions (Solar)'!$V$8*Model!$BA$902*('Assumptions (Solar)'!$AY$20*'Assumptions (Solar)'!$AY$2+'Assumptions (Solar)'!$AY$21*'Assumptions (Solar)'!$AY$3)/10^9),0)</f>
        <v>-2.321630564</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-0.0001707002343</v>
      </c>
      <c r="I1010" s="177">
        <f t="array" ref="I1010">SUM(IF(ISERROR(I1011:I1061),"",I1011:I1061))</f>
        <v>-0.0004624750751</v>
      </c>
      <c r="J1010" s="177">
        <f t="array" ref="J1010">SUM(IF(ISERROR(J1011:J1061),"",J1011:J1061))</f>
        <v>-0.0008742542233</v>
      </c>
      <c r="K1010" s="177">
        <f t="array" ref="K1010">SUM(IF(ISERROR(K1011:K1061),"",K1011:K1061))</f>
        <v>-0.002548298052</v>
      </c>
      <c r="L1010" s="177">
        <f t="array" ref="L1010">SUM(IF(ISERROR(L1011:L1061),"",L1011:L1061))</f>
        <v>-0.008966951036</v>
      </c>
      <c r="M1010" s="177">
        <f t="array" ref="M1010">SUM(IF(ISERROR(M1011:M1061),"",M1011:M1061))</f>
        <v>-0.02529377844</v>
      </c>
      <c r="N1010" s="177">
        <f t="array" ref="N1010">SUM(IF(ISERROR(N1011:N1061),"",N1011:N1061))</f>
        <v>-0.08239132204</v>
      </c>
      <c r="O1010" s="177">
        <f t="array" ref="O1010">SUM(IF(ISERROR(O1011:O1061),"",O1011:O1061))</f>
        <v>-0.1169254078</v>
      </c>
      <c r="P1010" s="177">
        <f t="array" ref="P1010">SUM(IF(ISERROR(P1011:P1061),"",P1011:P1061))</f>
        <v>-0.1341296628</v>
      </c>
      <c r="Q1010" s="177">
        <f t="array" ref="Q1010">SUM(IF(ISERROR(Q1011:Q1061),"",Q1011:Q1061))</f>
        <v>-0.1372825009</v>
      </c>
      <c r="R1010" s="177">
        <f t="array" ref="R1010">SUM(IF(ISERROR(R1011:R1061),"",R1011:R1061))</f>
        <v>-0.1452700534</v>
      </c>
      <c r="S1010" s="177">
        <f t="array" ref="S1010">SUM(IF(ISERROR(S1011:S1061),"",S1011:S1061))</f>
        <v>-0.1853680782</v>
      </c>
      <c r="T1010" s="177">
        <f t="array" ref="T1010">SUM(IF(ISERROR(T1011:T1061),"",T1011:T1061))</f>
        <v>-0.2213194217</v>
      </c>
      <c r="U1010" s="177">
        <f t="array" ref="U1010">SUM(IF(ISERROR(U1011:U1061),"",U1011:U1061))</f>
        <v>-0.2375147092</v>
      </c>
      <c r="V1010" s="177">
        <f t="array" ref="V1010">SUM(IF(ISERROR(V1011:V1061),"",V1011:V1061))</f>
        <v>-0.2050775025</v>
      </c>
      <c r="W1010" s="177">
        <f t="array" ref="W1010">SUM(IF(ISERROR(W1011:W1061),"",W1011:W1061))</f>
        <v>-0.1710306038</v>
      </c>
      <c r="X1010" s="177">
        <f t="array" ref="X1010">SUM(IF(ISERROR(X1011:X1061),"",X1011:X1061))</f>
        <v>-1.187434692</v>
      </c>
      <c r="Y1010" s="177">
        <f t="array" ref="Y1010">SUM(IF(ISERROR(Y1011:Y1061),"",Y1011:Y1061))</f>
        <v>-1.820697936</v>
      </c>
      <c r="Z1010" s="177">
        <f t="array" ref="Z1010">SUM(IF(ISERROR(Z1011:Z1061),"",Z1011:Z1061))</f>
        <v>-2.385729334</v>
      </c>
      <c r="AA1010" s="177">
        <f t="array" ref="AA1010">SUM(IF(ISERROR(AA1011:AA1061),"",AA1011:AA1061))</f>
        <v>-2.876411895</v>
      </c>
      <c r="AB1010" s="177">
        <f t="array" ref="AB1010">SUM(IF(ISERROR(AB1011:AB1061),"",AB1011:AB1061))</f>
        <v>-3.287223602</v>
      </c>
      <c r="AC1010" s="177">
        <f t="array" ref="AC1010">SUM(IF(ISERROR(AC1011:AC1061),"",AC1011:AC1061))</f>
        <v>-3.613763083</v>
      </c>
      <c r="AD1010" s="177">
        <f t="array" ref="AD1010">SUM(IF(ISERROR(AD1011:AD1061),"",AD1011:AD1061))</f>
        <v>-3.856216033</v>
      </c>
      <c r="AE1010" s="177">
        <f t="array" ref="AE1010">SUM(IF(ISERROR(AE1011:AE1061),"",AE1011:AE1061))</f>
        <v>-4.010512267</v>
      </c>
      <c r="AF1010" s="177">
        <f t="array" ref="AF1010">SUM(IF(ISERROR(AF1011:AF1061),"",AF1011:AF1061))</f>
        <v>-4.068769367</v>
      </c>
      <c r="AG1010" s="177">
        <f t="array" ref="AG1010">SUM(IF(ISERROR(AG1011:AG1061),"",AG1011:AG1061))</f>
        <v>-4.018900026</v>
      </c>
      <c r="AH1010" s="177">
        <f t="array" ref="AH1010">SUM(IF(ISERROR(AH1011:AH1061),"",AH1011:AH1061))</f>
        <v>-3.854510467</v>
      </c>
      <c r="AI1010" s="177">
        <f t="array" ref="AI1010">SUM(IF(ISERROR(AI1011:AI1061),"",AI1011:AI1061))</f>
        <v>-3.756143146</v>
      </c>
      <c r="AJ1010" s="177">
        <f t="array" ref="AJ1010">SUM(IF(ISERROR(AJ1011:AJ1061),"",AJ1011:AJ1061))</f>
        <v>-3.680994061</v>
      </c>
      <c r="AK1010" s="177">
        <f t="array" ref="AK1010">SUM(IF(ISERROR(AK1011:AK1061),"",AK1011:AK1061))</f>
        <v>-3.627163792</v>
      </c>
      <c r="AL1010" s="177">
        <f t="array" ref="AL1010">SUM(IF(ISERROR(AL1011:AL1061),"",AL1011:AL1061))</f>
        <v>-3.594347893</v>
      </c>
      <c r="AM1010" s="177">
        <f t="array" ref="AM1010">SUM(IF(ISERROR(AM1011:AM1061),"",AM1011:AM1061))</f>
        <v>-3.58090172</v>
      </c>
      <c r="AN1010" s="177">
        <f t="array" ref="AN1010">SUM(IF(ISERROR(AN1011:AN1061),"",AN1011:AN1061))</f>
        <v>-3.592613649</v>
      </c>
      <c r="AO1010" s="177">
        <f t="array" ref="AO1010">SUM(IF(ISERROR(AO1011:AO1061),"",AO1011:AO1061))</f>
        <v>-3.61373376</v>
      </c>
      <c r="AP1010" s="177">
        <f t="array" ref="AP1010">SUM(IF(ISERROR(AP1011:AP1061),"",AP1011:AP1061))</f>
        <v>-3.643529239</v>
      </c>
      <c r="AQ1010" s="177">
        <f t="array" ref="AQ1010">SUM(IF(ISERROR(AQ1011:AQ1061),"",AQ1011:AQ1061))</f>
        <v>-3.677834424</v>
      </c>
      <c r="AR1010" s="177">
        <f t="array" ref="AR1010">SUM(IF(ISERROR(AR1011:AR1061),"",AR1011:AR1061))</f>
        <v>-3.71748464</v>
      </c>
      <c r="AS1010" s="177">
        <f t="array" ref="AS1010">SUM(IF(ISERROR(AS1011:AS1061),"",AS1011:AS1061))</f>
        <v>-3.768929858</v>
      </c>
      <c r="AT1010" s="177">
        <f t="array" ref="AT1010">SUM(IF(ISERROR(AT1011:AT1061),"",AT1011:AT1061))</f>
        <v>-3.821727356</v>
      </c>
      <c r="AU1010" s="177">
        <f t="array" ref="AU1010">SUM(IF(ISERROR(AU1011:AU1061),"",AU1011:AU1061))</f>
        <v>-3.868847516</v>
      </c>
      <c r="AV1010" s="177">
        <f t="array" ref="AV1010">SUM(IF(ISERROR(AV1011:AV1061),"",AV1011:AV1061))</f>
        <v>-3.895966301</v>
      </c>
      <c r="AW1010" s="177">
        <f t="array" ref="AW1010">SUM(IF(ISERROR(AW1011:AW1061),"",AW1011:AW1061))</f>
        <v>-3.922937867</v>
      </c>
      <c r="AX1010" s="177">
        <f t="array" ref="AX1010">SUM(IF(ISERROR(AX1011:AX1061),"",AX1011:AX1061))</f>
        <v>-4.605987952</v>
      </c>
      <c r="AY1010" s="177">
        <f t="array" ref="AY1010">SUM(IF(ISERROR(AY1011:AY1061),"",AY1011:AY1061))</f>
        <v>-5.249469384</v>
      </c>
      <c r="AZ1010" s="177">
        <f t="array" ref="AZ1010">SUM(IF(ISERROR(AZ1011:AZ1061),"",AZ1011:AZ1061))</f>
        <v>-5.850829279</v>
      </c>
      <c r="BA1010" s="177">
        <f t="array" ref="BA1010">SUM(IF(ISERROR(BA1011:BA1061),"",BA1011:BA1061))</f>
        <v>-6.403543281</v>
      </c>
      <c r="BB1010" s="177">
        <f t="array" ref="BB1010">SUM(IF(ISERROR(BB1011:BB1061),"",BB1011:BB1061))</f>
        <v>-5.546128611</v>
      </c>
      <c r="BC1010" s="177">
        <f t="array" ref="BC1010">SUM(IF(ISERROR(BC1011:BC1061),"",BC1011:BC1061))</f>
        <v>-4.713484814</v>
      </c>
      <c r="BD1010" s="177">
        <f t="array" ref="BD1010">SUM(IF(ISERROR(BD1011:BD1061),"",BD1011:BD1061))</f>
        <v>-3.910337164</v>
      </c>
      <c r="BE1010" s="177">
        <f t="array" ref="BE1010">SUM(IF(ISERROR(BE1011:BE1061),"",BE1011:BE1061))</f>
        <v>-3.140363817</v>
      </c>
      <c r="BF1010" s="177">
        <f t="array" ref="BF1010">SUM(IF(ISERROR(BF1011:BF1061),"",BF1011:BF1061))</f>
        <v>-2.406532206</v>
      </c>
      <c r="BG1010" s="177">
        <f t="array" ref="BG1010">SUM(IF(ISERROR(BG1011:BG1061),"",BG1011:BG1061))</f>
        <v>-1.709900528</v>
      </c>
      <c r="BH1010" s="177">
        <f t="array" ref="BH1010">SUM(IF(ISERROR(BH1011:BH1061),"",BH1011:BH1061))</f>
        <v>-1.054380783</v>
      </c>
      <c r="BI1010" s="177">
        <f t="array" ref="BI1010">SUM(IF(ISERROR(BI1011:BI1061),"",BI1011:BI1061))</f>
        <v>-0.5419764445</v>
      </c>
      <c r="BJ1010" s="177">
        <f t="array" ref="BJ1010">SUM(IF(ISERROR(BJ1011:BJ1061),"",BJ1011:BJ1061))</f>
        <v>-0.1857304451</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-0.0001707002343</v>
      </c>
      <c r="I1016" s="160">
        <f>IF($H$902&gt;0,IPMT('Assumptions (Solar)'!$V$10,Model!X$1,'Assumptions (Solar)'!$V$13,'Assumptions (Solar)'!$V$8*Model!$H$902*('Assumptions (Solar)'!$F$20*'Assumptions (Solar)'!$F$2+'Assumptions (Solar)'!$F$21*'Assumptions (Solar)'!$F$3)/10^9),0)</f>
        <v>-0.0001589168844</v>
      </c>
      <c r="J1016" s="160">
        <f>IF($H$902&gt;0,IPMT('Assumptions (Solar)'!$V$10,Model!Y$1,'Assumptions (Solar)'!$V$13,'Assumptions (Solar)'!$V$8*Model!$H$902*('Assumptions (Solar)'!$F$20*'Assumptions (Solar)'!$F$2+'Assumptions (Solar)'!$F$21*'Assumptions (Solar)'!$F$3)/10^9),0)</f>
        <v>-0.0001461908666</v>
      </c>
      <c r="K1016" s="160">
        <f>IF($H$902&gt;0,IPMT('Assumptions (Solar)'!$V$10,Model!Z$1,'Assumptions (Solar)'!$V$13,'Assumptions (Solar)'!$V$8*Model!$H$902*('Assumptions (Solar)'!$F$20*'Assumptions (Solar)'!$F$2+'Assumptions (Solar)'!$F$21*'Assumptions (Solar)'!$F$3)/10^9),0)</f>
        <v>-0.0001324467672</v>
      </c>
      <c r="L1016" s="160">
        <f>IF($H$902&gt;0,IPMT('Assumptions (Solar)'!$V$10,Model!AA$1,'Assumptions (Solar)'!$V$13,'Assumptions (Solar)'!$V$8*Model!$H$902*('Assumptions (Solar)'!$F$20*'Assumptions (Solar)'!$F$2+'Assumptions (Solar)'!$F$21*'Assumptions (Solar)'!$F$3)/10^9),0)</f>
        <v>-0.00011760314</v>
      </c>
      <c r="M1016" s="160">
        <f>IF($H$902&gt;0,IPMT('Assumptions (Solar)'!$V$10,Model!AB$1,'Assumptions (Solar)'!$V$13,'Assumptions (Solar)'!$V$8*Model!$H$902*('Assumptions (Solar)'!$F$20*'Assumptions (Solar)'!$F$2+'Assumptions (Solar)'!$F$21*'Assumptions (Solar)'!$F$3)/10^9),0)</f>
        <v>-0.0001015720225</v>
      </c>
      <c r="N1016" s="160">
        <f>IF($H$902&gt;0,IPMT('Assumptions (Solar)'!$V$10,Model!AC$1,'Assumptions (Solar)'!$V$13,'Assumptions (Solar)'!$V$8*Model!$H$902*('Assumptions (Solar)'!$F$20*'Assumptions (Solar)'!$F$2+'Assumptions (Solar)'!$F$21*'Assumptions (Solar)'!$F$3)/10^9),0)</f>
        <v>-0.00008425841568</v>
      </c>
      <c r="O1016" s="160">
        <f>IF($H$902&gt;0,IPMT('Assumptions (Solar)'!$V$10,Model!AD$1,'Assumptions (Solar)'!$V$13,'Assumptions (Solar)'!$V$8*Model!$H$902*('Assumptions (Solar)'!$F$20*'Assumptions (Solar)'!$F$2+'Assumptions (Solar)'!$F$21*'Assumptions (Solar)'!$F$3)/10^9),0)</f>
        <v>-0.00006555972029</v>
      </c>
      <c r="P1016" s="160">
        <f>IF($H$902&gt;0,IPMT('Assumptions (Solar)'!$V$10,Model!AE$1,'Assumptions (Solar)'!$V$13,'Assumptions (Solar)'!$V$8*Model!$H$902*('Assumptions (Solar)'!$F$20*'Assumptions (Solar)'!$F$2+'Assumptions (Solar)'!$F$21*'Assumptions (Solar)'!$F$3)/10^9),0)</f>
        <v>-0.00004536512927</v>
      </c>
      <c r="Q1016" s="160">
        <f>IF($H$902&gt;0,IPMT('Assumptions (Solar)'!$V$10,Model!AF$1,'Assumptions (Solar)'!$V$13,'Assumptions (Solar)'!$V$8*Model!$H$902*('Assumptions (Solar)'!$F$20*'Assumptions (Solar)'!$F$2+'Assumptions (Solar)'!$F$21*'Assumptions (Solar)'!$F$3)/10^9),0)</f>
        <v>-0.00002355497097</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-0.0003035581906</v>
      </c>
      <c r="J1017" s="160">
        <f>IF($I$902&gt;0,IPMT('Assumptions (Solar)'!$V$10,Model!X$1,'Assumptions (Solar)'!$V$13,'Assumptions (Solar)'!$V$8*Model!$I$902*('Assumptions (Solar)'!$G$20*'Assumptions (Solar)'!$G$2+'Assumptions (Solar)'!$G$21*'Assumptions (Solar)'!$G$3)/10^9),0)</f>
        <v>-0.0002826037239</v>
      </c>
      <c r="K1017" s="160">
        <f>IF($I$902&gt;0,IPMT('Assumptions (Solar)'!$V$10,Model!Y$1,'Assumptions (Solar)'!$V$13,'Assumptions (Solar)'!$V$8*Model!$I$902*('Assumptions (Solar)'!$G$20*'Assumptions (Solar)'!$G$2+'Assumptions (Solar)'!$G$21*'Assumptions (Solar)'!$G$3)/10^9),0)</f>
        <v>-0.0002599728999</v>
      </c>
      <c r="L1017" s="160">
        <f>IF($I$902&gt;0,IPMT('Assumptions (Solar)'!$V$10,Model!Z$1,'Assumptions (Solar)'!$V$13,'Assumptions (Solar)'!$V$8*Model!$I$902*('Assumptions (Solar)'!$G$20*'Assumptions (Solar)'!$G$2+'Assumptions (Solar)'!$G$21*'Assumptions (Solar)'!$G$3)/10^9),0)</f>
        <v>-0.00023553161</v>
      </c>
      <c r="M1017" s="160">
        <f>IF($I$902&gt;0,IPMT('Assumptions (Solar)'!$V$10,Model!AA$1,'Assumptions (Solar)'!$V$13,'Assumptions (Solar)'!$V$8*Model!$I$902*('Assumptions (Solar)'!$G$20*'Assumptions (Solar)'!$G$2+'Assumptions (Solar)'!$G$21*'Assumptions (Solar)'!$G$3)/10^9),0)</f>
        <v>-0.0002091350168</v>
      </c>
      <c r="N1017" s="160">
        <f>IF($I$902&gt;0,IPMT('Assumptions (Solar)'!$V$10,Model!AB$1,'Assumptions (Solar)'!$V$13,'Assumptions (Solar)'!$V$8*Model!$I$902*('Assumptions (Solar)'!$G$20*'Assumptions (Solar)'!$G$2+'Assumptions (Solar)'!$G$21*'Assumptions (Solar)'!$G$3)/10^9),0)</f>
        <v>-0.0001806266962</v>
      </c>
      <c r="O1017" s="160">
        <f>IF($I$902&gt;0,IPMT('Assumptions (Solar)'!$V$10,Model!AC$1,'Assumptions (Solar)'!$V$13,'Assumptions (Solar)'!$V$8*Model!$I$902*('Assumptions (Solar)'!$G$20*'Assumptions (Solar)'!$G$2+'Assumptions (Solar)'!$G$21*'Assumptions (Solar)'!$G$3)/10^9),0)</f>
        <v>-0.00014983771</v>
      </c>
      <c r="P1017" s="160">
        <f>IF($I$902&gt;0,IPMT('Assumptions (Solar)'!$V$10,Model!AD$1,'Assumptions (Solar)'!$V$13,'Assumptions (Solar)'!$V$8*Model!$I$902*('Assumptions (Solar)'!$G$20*'Assumptions (Solar)'!$G$2+'Assumptions (Solar)'!$G$21*'Assumptions (Solar)'!$G$3)/10^9),0)</f>
        <v>-0.0001165856048</v>
      </c>
      <c r="Q1017" s="160">
        <f>IF($I$902&gt;0,IPMT('Assumptions (Solar)'!$V$10,Model!AE$1,'Assumptions (Solar)'!$V$13,'Assumptions (Solar)'!$V$8*Model!$I$902*('Assumptions (Solar)'!$G$20*'Assumptions (Solar)'!$G$2+'Assumptions (Solar)'!$G$21*'Assumptions (Solar)'!$G$3)/10^9),0)</f>
        <v>-0.0000806733313</v>
      </c>
      <c r="R1017" s="160">
        <f>IF($I$902&gt;0,IPMT('Assumptions (Solar)'!$V$10,Model!AF$1,'Assumptions (Solar)'!$V$13,'Assumptions (Solar)'!$V$8*Model!$I$902*('Assumptions (Solar)'!$G$20*'Assumptions (Solar)'!$G$2+'Assumptions (Solar)'!$G$21*'Assumptions (Solar)'!$G$3)/10^9),0)</f>
        <v>-0.00004188807587</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-0.0004454596328</v>
      </c>
      <c r="K1018" s="160">
        <f>IF($J$902&gt;0,IPMT('Assumptions (Solar)'!$V$10,Model!X$1,'Assumptions (Solar)'!$V$13,'Assumptions (Solar)'!$V$8*Model!$J$902*('Assumptions (Solar)'!$H$20*'Assumptions (Solar)'!$H$2+'Assumptions (Solar)'!$H$21*'Assumptions (Solar)'!$H$3)/10^9),0)</f>
        <v>-0.0004147097821</v>
      </c>
      <c r="L1018" s="160">
        <f>IF($J$902&gt;0,IPMT('Assumptions (Solar)'!$V$10,Model!Y$1,'Assumptions (Solar)'!$V$13,'Assumptions (Solar)'!$V$8*Model!$J$902*('Assumptions (Solar)'!$H$20*'Assumptions (Solar)'!$H$2+'Assumptions (Solar)'!$H$21*'Assumptions (Solar)'!$H$3)/10^9),0)</f>
        <v>-0.0003814999434</v>
      </c>
      <c r="M1018" s="160">
        <f>IF($J$902&gt;0,IPMT('Assumptions (Solar)'!$V$10,Model!Z$1,'Assumptions (Solar)'!$V$13,'Assumptions (Solar)'!$V$8*Model!$J$902*('Assumptions (Solar)'!$H$20*'Assumptions (Solar)'!$H$2+'Assumptions (Solar)'!$H$21*'Assumptions (Solar)'!$H$3)/10^9),0)</f>
        <v>-0.0003456333175</v>
      </c>
      <c r="N1018" s="160">
        <f>IF($J$902&gt;0,IPMT('Assumptions (Solar)'!$V$10,Model!AA$1,'Assumptions (Solar)'!$V$13,'Assumptions (Solar)'!$V$8*Model!$J$902*('Assumptions (Solar)'!$H$20*'Assumptions (Solar)'!$H$2+'Assumptions (Solar)'!$H$21*'Assumptions (Solar)'!$H$3)/10^9),0)</f>
        <v>-0.0003068973616</v>
      </c>
      <c r="O1018" s="160">
        <f>IF($J$902&gt;0,IPMT('Assumptions (Solar)'!$V$10,Model!AB$1,'Assumptions (Solar)'!$V$13,'Assumptions (Solar)'!$V$8*Model!$J$902*('Assumptions (Solar)'!$H$20*'Assumptions (Solar)'!$H$2+'Assumptions (Solar)'!$H$21*'Assumptions (Solar)'!$H$3)/10^9),0)</f>
        <v>-0.0002650625292</v>
      </c>
      <c r="P1018" s="160">
        <f>IF($J$902&gt;0,IPMT('Assumptions (Solar)'!$V$10,Model!AC$1,'Assumptions (Solar)'!$V$13,'Assumptions (Solar)'!$V$8*Model!$J$902*('Assumptions (Solar)'!$H$20*'Assumptions (Solar)'!$H$2+'Assumptions (Solar)'!$H$21*'Assumptions (Solar)'!$H$3)/10^9),0)</f>
        <v>-0.0002198809103</v>
      </c>
      <c r="Q1018" s="160">
        <f>IF($J$902&gt;0,IPMT('Assumptions (Solar)'!$V$10,Model!AD$1,'Assumptions (Solar)'!$V$13,'Assumptions (Solar)'!$V$8*Model!$J$902*('Assumptions (Solar)'!$H$20*'Assumptions (Solar)'!$H$2+'Assumptions (Solar)'!$H$21*'Assumptions (Solar)'!$H$3)/10^9),0)</f>
        <v>-0.0001710847618</v>
      </c>
      <c r="R1018" s="160">
        <f>IF($J$902&gt;0,IPMT('Assumptions (Solar)'!$V$10,Model!AE$1,'Assumptions (Solar)'!$V$13,'Assumptions (Solar)'!$V$8*Model!$J$902*('Assumptions (Solar)'!$H$20*'Assumptions (Solar)'!$H$2+'Assumptions (Solar)'!$H$21*'Assumptions (Solar)'!$H$3)/10^9),0)</f>
        <v>-0.0001183849214</v>
      </c>
      <c r="S1018" s="160">
        <f>IF($J$902&gt;0,IPMT('Assumptions (Solar)'!$V$10,Model!AF$1,'Assumptions (Solar)'!$V$13,'Assumptions (Solar)'!$V$8*Model!$J$902*('Assumptions (Solar)'!$H$20*'Assumptions (Solar)'!$H$2+'Assumptions (Solar)'!$H$21*'Assumptions (Solar)'!$H$3)/10^9),0)</f>
        <v>-0.00006146909381</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-0.001741168603</v>
      </c>
      <c r="L1019" s="160">
        <f>IF($K$902&gt;0,IPMT('Assumptions (Solar)'!$V$10,Model!X$1,'Assumptions (Solar)'!$V$13,'Assumptions (Solar)'!$V$8*Model!$K$902*('Assumptions (Solar)'!$I$20*'Assumptions (Solar)'!$I$2+'Assumptions (Solar)'!$I$21*'Assumptions (Solar)'!$I$3)/10^9),0)</f>
        <v>-0.001620976624</v>
      </c>
      <c r="M1019" s="160">
        <f>IF($K$902&gt;0,IPMT('Assumptions (Solar)'!$V$10,Model!Y$1,'Assumptions (Solar)'!$V$13,'Assumptions (Solar)'!$V$8*Model!$K$902*('Assumptions (Solar)'!$I$20*'Assumptions (Solar)'!$I$2+'Assumptions (Solar)'!$I$21*'Assumptions (Solar)'!$I$3)/10^9),0)</f>
        <v>-0.001491169288</v>
      </c>
      <c r="N1019" s="160">
        <f>IF($K$902&gt;0,IPMT('Assumptions (Solar)'!$V$10,Model!Z$1,'Assumptions (Solar)'!$V$13,'Assumptions (Solar)'!$V$8*Model!$K$902*('Assumptions (Solar)'!$I$20*'Assumptions (Solar)'!$I$2+'Assumptions (Solar)'!$I$21*'Assumptions (Solar)'!$I$3)/10^9),0)</f>
        <v>-0.001350977364</v>
      </c>
      <c r="O1019" s="160">
        <f>IF($K$902&gt;0,IPMT('Assumptions (Solar)'!$V$10,Model!AA$1,'Assumptions (Solar)'!$V$13,'Assumptions (Solar)'!$V$8*Model!$K$902*('Assumptions (Solar)'!$I$20*'Assumptions (Solar)'!$I$2+'Assumptions (Solar)'!$I$21*'Assumptions (Solar)'!$I$3)/10^9),0)</f>
        <v>-0.001199570087</v>
      </c>
      <c r="P1019" s="160">
        <f>IF($K$902&gt;0,IPMT('Assumptions (Solar)'!$V$10,Model!AB$1,'Assumptions (Solar)'!$V$13,'Assumptions (Solar)'!$V$8*Model!$K$902*('Assumptions (Solar)'!$I$20*'Assumptions (Solar)'!$I$2+'Assumptions (Solar)'!$I$21*'Assumptions (Solar)'!$I$3)/10^9),0)</f>
        <v>-0.001036050227</v>
      </c>
      <c r="Q1019" s="160">
        <f>IF($K$902&gt;0,IPMT('Assumptions (Solar)'!$V$10,Model!AC$1,'Assumptions (Solar)'!$V$13,'Assumptions (Solar)'!$V$8*Model!$K$902*('Assumptions (Solar)'!$I$20*'Assumptions (Solar)'!$I$2+'Assumptions (Solar)'!$I$21*'Assumptions (Solar)'!$I$3)/10^9),0)</f>
        <v>-0.0008594487785</v>
      </c>
      <c r="R1019" s="160">
        <f>IF($K$902&gt;0,IPMT('Assumptions (Solar)'!$V$10,Model!AD$1,'Assumptions (Solar)'!$V$13,'Assumptions (Solar)'!$V$8*Model!$K$902*('Assumptions (Solar)'!$I$20*'Assumptions (Solar)'!$I$2+'Assumptions (Solar)'!$I$21*'Assumptions (Solar)'!$I$3)/10^9),0)</f>
        <v>-0.0006687192142</v>
      </c>
      <c r="S1019" s="160">
        <f>IF($K$902&gt;0,IPMT('Assumptions (Solar)'!$V$10,Model!AE$1,'Assumptions (Solar)'!$V$13,'Assumptions (Solar)'!$V$8*Model!$K$902*('Assumptions (Solar)'!$I$20*'Assumptions (Solar)'!$I$2+'Assumptions (Solar)'!$I$21*'Assumptions (Solar)'!$I$3)/10^9),0)</f>
        <v>-0.0004627312847</v>
      </c>
      <c r="T1019" s="160">
        <f>IF($K$902&gt;0,IPMT('Assumptions (Solar)'!$V$10,Model!AF$1,'Assumptions (Solar)'!$V$13,'Assumptions (Solar)'!$V$8*Model!$K$902*('Assumptions (Solar)'!$I$20*'Assumptions (Solar)'!$I$2+'Assumptions (Solar)'!$I$21*'Assumptions (Solar)'!$I$3)/10^9),0)</f>
        <v>-0.0002402643209</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-0.006611339718</v>
      </c>
      <c r="M1020" s="160">
        <f>IF($L$902&gt;0,IPMT('Assumptions (Solar)'!$V$10,Model!X$1,'Assumptions (Solar)'!$V$13,'Assumptions (Solar)'!$V$8*Model!$L$902*('Assumptions (Solar)'!$J$20*'Assumptions (Solar)'!$J$2+'Assumptions (Solar)'!$J$21*'Assumptions (Solar)'!$J$3)/10^9),0)</f>
        <v>-0.006154962318</v>
      </c>
      <c r="N1020" s="160">
        <f>IF($L$902&gt;0,IPMT('Assumptions (Solar)'!$V$10,Model!Y$1,'Assumptions (Solar)'!$V$13,'Assumptions (Solar)'!$V$8*Model!$L$902*('Assumptions (Solar)'!$J$20*'Assumptions (Solar)'!$J$2+'Assumptions (Solar)'!$J$21*'Assumptions (Solar)'!$J$3)/10^9),0)</f>
        <v>-0.005662074725</v>
      </c>
      <c r="O1020" s="160">
        <f>IF($L$902&gt;0,IPMT('Assumptions (Solar)'!$V$10,Model!Z$1,'Assumptions (Solar)'!$V$13,'Assumptions (Solar)'!$V$8*Model!$L$902*('Assumptions (Solar)'!$J$20*'Assumptions (Solar)'!$J$2+'Assumptions (Solar)'!$J$21*'Assumptions (Solar)'!$J$3)/10^9),0)</f>
        <v>-0.005129756126</v>
      </c>
      <c r="P1020" s="160">
        <f>IF($L$902&gt;0,IPMT('Assumptions (Solar)'!$V$10,Model!AA$1,'Assumptions (Solar)'!$V$13,'Assumptions (Solar)'!$V$8*Model!$L$902*('Assumptions (Solar)'!$J$20*'Assumptions (Solar)'!$J$2+'Assumptions (Solar)'!$J$21*'Assumptions (Solar)'!$J$3)/10^9),0)</f>
        <v>-0.004554852038</v>
      </c>
      <c r="Q1020" s="160">
        <f>IF($L$902&gt;0,IPMT('Assumptions (Solar)'!$V$10,Model!AB$1,'Assumptions (Solar)'!$V$13,'Assumptions (Solar)'!$V$8*Model!$L$902*('Assumptions (Solar)'!$J$20*'Assumptions (Solar)'!$J$2+'Assumptions (Solar)'!$J$21*'Assumptions (Solar)'!$J$3)/10^9),0)</f>
        <v>-0.003933955623</v>
      </c>
      <c r="R1020" s="160">
        <f>IF($L$902&gt;0,IPMT('Assumptions (Solar)'!$V$10,Model!AC$1,'Assumptions (Solar)'!$V$13,'Assumptions (Solar)'!$V$8*Model!$L$902*('Assumptions (Solar)'!$J$20*'Assumptions (Solar)'!$J$2+'Assumptions (Solar)'!$J$21*'Assumptions (Solar)'!$J$3)/10^9),0)</f>
        <v>-0.003263387495</v>
      </c>
      <c r="S1020" s="160">
        <f>IF($L$902&gt;0,IPMT('Assumptions (Solar)'!$V$10,Model!AD$1,'Assumptions (Solar)'!$V$13,'Assumptions (Solar)'!$V$8*Model!$L$902*('Assumptions (Solar)'!$J$20*'Assumptions (Solar)'!$J$2+'Assumptions (Solar)'!$J$21*'Assumptions (Solar)'!$J$3)/10^9),0)</f>
        <v>-0.002539173917</v>
      </c>
      <c r="T1020" s="160">
        <f>IF($L$902&gt;0,IPMT('Assumptions (Solar)'!$V$10,Model!AE$1,'Assumptions (Solar)'!$V$13,'Assumptions (Solar)'!$V$8*Model!$L$902*('Assumptions (Solar)'!$J$20*'Assumptions (Solar)'!$J$2+'Assumptions (Solar)'!$J$21*'Assumptions (Solar)'!$J$3)/10^9),0)</f>
        <v>-0.001757023253</v>
      </c>
      <c r="U1020" s="160">
        <f>IF($L$902&gt;0,IPMT('Assumptions (Solar)'!$V$10,Model!AF$1,'Assumptions (Solar)'!$V$13,'Assumptions (Solar)'!$V$8*Model!$L$902*('Assumptions (Solar)'!$J$20*'Assumptions (Solar)'!$J$2+'Assumptions (Solar)'!$J$21*'Assumptions (Solar)'!$J$3)/10^9),0)</f>
        <v>-0.000912300535</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-0.01699130648</v>
      </c>
      <c r="N1021" s="160">
        <f>IF($M$902&gt;0,IPMT('Assumptions (Solar)'!$V$10,Model!X$1,'Assumptions (Solar)'!$V$13,'Assumptions (Solar)'!$V$8*Model!$M$902*('Assumptions (Solar)'!$K$20*'Assumptions (Solar)'!$K$2+'Assumptions (Solar)'!$K$21*'Assumptions (Solar)'!$K$3)/10^9),0)</f>
        <v>-0.01581840528</v>
      </c>
      <c r="O1021" s="160">
        <f>IF($M$902&gt;0,IPMT('Assumptions (Solar)'!$V$10,Model!Y$1,'Assumptions (Solar)'!$V$13,'Assumptions (Solar)'!$V$8*Model!$M$902*('Assumptions (Solar)'!$K$20*'Assumptions (Solar)'!$K$2+'Assumptions (Solar)'!$K$21*'Assumptions (Solar)'!$K$3)/10^9),0)</f>
        <v>-0.01455167198</v>
      </c>
      <c r="P1021" s="160">
        <f>IF($M$902&gt;0,IPMT('Assumptions (Solar)'!$V$10,Model!Z$1,'Assumptions (Solar)'!$V$13,'Assumptions (Solar)'!$V$8*Model!$M$902*('Assumptions (Solar)'!$K$20*'Assumptions (Solar)'!$K$2+'Assumptions (Solar)'!$K$21*'Assumptions (Solar)'!$K$3)/10^9),0)</f>
        <v>-0.01318360003</v>
      </c>
      <c r="Q1021" s="160">
        <f>IF($M$902&gt;0,IPMT('Assumptions (Solar)'!$V$10,Model!AA$1,'Assumptions (Solar)'!$V$13,'Assumptions (Solar)'!$V$8*Model!$M$902*('Assumptions (Solar)'!$K$20*'Assumptions (Solar)'!$K$2+'Assumptions (Solar)'!$K$21*'Assumptions (Solar)'!$K$3)/10^9),0)</f>
        <v>-0.01170608231</v>
      </c>
      <c r="R1021" s="160">
        <f>IF($M$902&gt;0,IPMT('Assumptions (Solar)'!$V$10,Model!AB$1,'Assumptions (Solar)'!$V$13,'Assumptions (Solar)'!$V$8*Model!$M$902*('Assumptions (Solar)'!$K$20*'Assumptions (Solar)'!$K$2+'Assumptions (Solar)'!$K$21*'Assumptions (Solar)'!$K$3)/10^9),0)</f>
        <v>-0.01011036318</v>
      </c>
      <c r="S1021" s="160">
        <f>IF($M$902&gt;0,IPMT('Assumptions (Solar)'!$V$10,Model!AC$1,'Assumptions (Solar)'!$V$13,'Assumptions (Solar)'!$V$8*Model!$M$902*('Assumptions (Solar)'!$K$20*'Assumptions (Solar)'!$K$2+'Assumptions (Solar)'!$K$21*'Assumptions (Solar)'!$K$3)/10^9),0)</f>
        <v>-0.008386986518</v>
      </c>
      <c r="T1021" s="160">
        <f>IF($M$902&gt;0,IPMT('Assumptions (Solar)'!$V$10,Model!AD$1,'Assumptions (Solar)'!$V$13,'Assumptions (Solar)'!$V$8*Model!$M$902*('Assumptions (Solar)'!$K$20*'Assumptions (Solar)'!$K$2+'Assumptions (Solar)'!$K$21*'Assumptions (Solar)'!$K$3)/10^9),0)</f>
        <v>-0.006525739723</v>
      </c>
      <c r="U1021" s="160">
        <f>IF($M$902&gt;0,IPMT('Assumptions (Solar)'!$V$10,Model!AE$1,'Assumptions (Solar)'!$V$13,'Assumptions (Solar)'!$V$8*Model!$M$902*('Assumptions (Solar)'!$K$20*'Assumptions (Solar)'!$K$2+'Assumptions (Solar)'!$K$21*'Assumptions (Solar)'!$K$3)/10^9),0)</f>
        <v>-0.004515593184</v>
      </c>
      <c r="V1021" s="160">
        <f>IF($M$902&gt;0,IPMT('Assumptions (Solar)'!$V$10,Model!AF$1,'Assumptions (Solar)'!$V$13,'Assumptions (Solar)'!$V$8*Model!$M$902*('Assumptions (Solar)'!$K$20*'Assumptions (Solar)'!$K$2+'Assumptions (Solar)'!$K$21*'Assumptions (Solar)'!$K$3)/10^9),0)</f>
        <v>-0.002344634923</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-0.0589880822</v>
      </c>
      <c r="O1022" s="177">
        <f>IF($N$902&gt;0,IPMT('Assumptions (Solar)'!$V$10,Model!X$1,'Assumptions (Solar)'!$V$13,'Assumptions (Solar)'!$V$8*Model!$N$902*('Assumptions (Solar)'!$L$20*'Assumptions (Solar)'!$L$2+'Assumptions (Solar)'!$L$21*'Assumptions (Solar)'!$L$3)/10^9),0)</f>
        <v>-0.05491616504</v>
      </c>
      <c r="P1022" s="177">
        <f>IF($N$902&gt;0,IPMT('Assumptions (Solar)'!$V$10,Model!Y$1,'Assumptions (Solar)'!$V$13,'Assumptions (Solar)'!$V$8*Model!$N$902*('Assumptions (Solar)'!$L$20*'Assumptions (Solar)'!$L$2+'Assumptions (Solar)'!$L$21*'Assumptions (Solar)'!$L$3)/10^9),0)</f>
        <v>-0.05051849452</v>
      </c>
      <c r="Q1022" s="177">
        <f>IF($N$902&gt;0,IPMT('Assumptions (Solar)'!$V$10,Model!Z$1,'Assumptions (Solar)'!$V$13,'Assumptions (Solar)'!$V$8*Model!$N$902*('Assumptions (Solar)'!$L$20*'Assumptions (Solar)'!$L$2+'Assumptions (Solar)'!$L$21*'Assumptions (Solar)'!$L$3)/10^9),0)</f>
        <v>-0.04576901035</v>
      </c>
      <c r="R1022" s="177">
        <f>IF($N$902&gt;0,IPMT('Assumptions (Solar)'!$V$10,Model!AA$1,'Assumptions (Solar)'!$V$13,'Assumptions (Solar)'!$V$8*Model!$N$902*('Assumptions (Solar)'!$L$20*'Assumptions (Solar)'!$L$2+'Assumptions (Solar)'!$L$21*'Assumptions (Solar)'!$L$3)/10^9),0)</f>
        <v>-0.04063956745</v>
      </c>
      <c r="S1022" s="177">
        <f>IF($N$902&gt;0,IPMT('Assumptions (Solar)'!$V$10,Model!AB$1,'Assumptions (Solar)'!$V$13,'Assumptions (Solar)'!$V$8*Model!$N$902*('Assumptions (Solar)'!$L$20*'Assumptions (Solar)'!$L$2+'Assumptions (Solar)'!$L$21*'Assumptions (Solar)'!$L$3)/10^9),0)</f>
        <v>-0.03509976912</v>
      </c>
      <c r="T1022" s="177">
        <f>IF($N$902&gt;0,IPMT('Assumptions (Solar)'!$V$10,Model!AC$1,'Assumptions (Solar)'!$V$13,'Assumptions (Solar)'!$V$8*Model!$N$902*('Assumptions (Solar)'!$L$20*'Assumptions (Solar)'!$L$2+'Assumptions (Solar)'!$L$21*'Assumptions (Solar)'!$L$3)/10^9),0)</f>
        <v>-0.02911678692</v>
      </c>
      <c r="U1022" s="177">
        <f>IF($N$902&gt;0,IPMT('Assumptions (Solar)'!$V$10,Model!AD$1,'Assumptions (Solar)'!$V$13,'Assumptions (Solar)'!$V$8*Model!$N$902*('Assumptions (Solar)'!$L$20*'Assumptions (Solar)'!$L$2+'Assumptions (Solar)'!$L$21*'Assumptions (Solar)'!$L$3)/10^9),0)</f>
        <v>-0.02265516614</v>
      </c>
      <c r="V1022" s="177">
        <f>IF($N$902&gt;0,IPMT('Assumptions (Solar)'!$V$10,Model!AE$1,'Assumptions (Solar)'!$V$13,'Assumptions (Solar)'!$V$8*Model!$N$902*('Assumptions (Solar)'!$L$20*'Assumptions (Solar)'!$L$2+'Assumptions (Solar)'!$L$21*'Assumptions (Solar)'!$L$3)/10^9),0)</f>
        <v>-0.0156766157</v>
      </c>
      <c r="W1022" s="177">
        <f>IF($N$902&gt;0,IPMT('Assumptions (Solar)'!$V$10,Model!AF$1,'Assumptions (Solar)'!$V$13,'Assumptions (Solar)'!$V$8*Model!$N$902*('Assumptions (Solar)'!$L$20*'Assumptions (Solar)'!$L$2+'Assumptions (Solar)'!$L$21*'Assumptions (Solar)'!$L$3)/10^9),0)</f>
        <v>-0.00813978123</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-0.04064778459</v>
      </c>
      <c r="P1023" s="160">
        <f>IF($O$902&gt;0,IPMT('Assumptions (Solar)'!$V$10,Model!X$1,'Assumptions (Solar)'!$V$13,'Assumptions (Solar)'!$V$8*Model!$O$902*('Assumptions (Solar)'!$M$20*'Assumptions (Solar)'!$M$2+'Assumptions (Solar)'!$M$21*'Assumptions (Solar)'!$M$3)/10^9),0)</f>
        <v>-0.03784188881</v>
      </c>
      <c r="Q1023" s="160">
        <f>IF($O$902&gt;0,IPMT('Assumptions (Solar)'!$V$10,Model!Y$1,'Assumptions (Solar)'!$V$13,'Assumptions (Solar)'!$V$8*Model!$O$902*('Assumptions (Solar)'!$M$20*'Assumptions (Solar)'!$M$2+'Assumptions (Solar)'!$M$21*'Assumptions (Solar)'!$M$3)/10^9),0)</f>
        <v>-0.03481152136</v>
      </c>
      <c r="R1023" s="160">
        <f>IF($O$902&gt;0,IPMT('Assumptions (Solar)'!$V$10,Model!Z$1,'Assumptions (Solar)'!$V$13,'Assumptions (Solar)'!$V$8*Model!$O$902*('Assumptions (Solar)'!$M$20*'Assumptions (Solar)'!$M$2+'Assumptions (Solar)'!$M$21*'Assumptions (Solar)'!$M$3)/10^9),0)</f>
        <v>-0.03153872451</v>
      </c>
      <c r="S1023" s="160">
        <f>IF($O$902&gt;0,IPMT('Assumptions (Solar)'!$V$10,Model!AA$1,'Assumptions (Solar)'!$V$13,'Assumptions (Solar)'!$V$8*Model!$O$902*('Assumptions (Solar)'!$M$20*'Assumptions (Solar)'!$M$2+'Assumptions (Solar)'!$M$21*'Assumptions (Solar)'!$M$3)/10^9),0)</f>
        <v>-0.02800410392</v>
      </c>
      <c r="T1023" s="160">
        <f>IF($O$902&gt;0,IPMT('Assumptions (Solar)'!$V$10,Model!AB$1,'Assumptions (Solar)'!$V$13,'Assumptions (Solar)'!$V$8*Model!$O$902*('Assumptions (Solar)'!$M$20*'Assumptions (Solar)'!$M$2+'Assumptions (Solar)'!$M$21*'Assumptions (Solar)'!$M$3)/10^9),0)</f>
        <v>-0.02418671368</v>
      </c>
      <c r="U1023" s="160">
        <f>IF($O$902&gt;0,IPMT('Assumptions (Solar)'!$V$10,Model!AC$1,'Assumptions (Solar)'!$V$13,'Assumptions (Solar)'!$V$8*Model!$O$902*('Assumptions (Solar)'!$M$20*'Assumptions (Solar)'!$M$2+'Assumptions (Solar)'!$M$21*'Assumptions (Solar)'!$M$3)/10^9),0)</f>
        <v>-0.02006393221</v>
      </c>
      <c r="V1023" s="160">
        <f>IF($O$902&gt;0,IPMT('Assumptions (Solar)'!$V$10,Model!AD$1,'Assumptions (Solar)'!$V$13,'Assumptions (Solar)'!$V$8*Model!$O$902*('Assumptions (Solar)'!$M$20*'Assumptions (Solar)'!$M$2+'Assumptions (Solar)'!$M$21*'Assumptions (Solar)'!$M$3)/10^9),0)</f>
        <v>-0.01561132824</v>
      </c>
      <c r="W1023" s="160">
        <f>IF($O$902&gt;0,IPMT('Assumptions (Solar)'!$V$10,Model!AE$1,'Assumptions (Solar)'!$V$13,'Assumptions (Solar)'!$V$8*Model!$O$902*('Assumptions (Solar)'!$M$20*'Assumptions (Solar)'!$M$2+'Assumptions (Solar)'!$M$21*'Assumptions (Solar)'!$M$3)/10^9),0)</f>
        <v>-0.01080251594</v>
      </c>
      <c r="X1023" s="160">
        <f>IF($O$902&gt;0,IPMT('Assumptions (Solar)'!$V$10,Model!AF$1,'Assumptions (Solar)'!$V$13,'Assumptions (Solar)'!$V$8*Model!$O$902*('Assumptions (Solar)'!$M$20*'Assumptions (Solar)'!$M$2+'Assumptions (Solar)'!$M$21*'Assumptions (Solar)'!$M$3)/10^9),0)</f>
        <v>-0.005608998662</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-0.02661294552</v>
      </c>
      <c r="Q1024" s="177">
        <f>IF($P$902&gt;0,IPMT('Assumptions (Solar)'!$V$10,Model!X$1,'Assumptions (Solar)'!$V$13,'Assumptions (Solar)'!$V$8*Model!$P$902*('Assumptions (Solar)'!$N$20*'Assumptions (Solar)'!$N$2+'Assumptions (Solar)'!$N$21*'Assumptions (Solar)'!$N$3)/10^9),0)</f>
        <v>-0.0247758675</v>
      </c>
      <c r="R1024" s="177">
        <f>IF($P$902&gt;0,IPMT('Assumptions (Solar)'!$V$10,Model!Y$1,'Assumptions (Solar)'!$V$13,'Assumptions (Solar)'!$V$8*Model!$P$902*('Assumptions (Solar)'!$N$20*'Assumptions (Solar)'!$N$2+'Assumptions (Solar)'!$N$21*'Assumptions (Solar)'!$N$3)/10^9),0)</f>
        <v>-0.02279182324</v>
      </c>
      <c r="S1024" s="177">
        <f>IF($P$902&gt;0,IPMT('Assumptions (Solar)'!$V$10,Model!Z$1,'Assumptions (Solar)'!$V$13,'Assumptions (Solar)'!$V$8*Model!$P$902*('Assumptions (Solar)'!$N$20*'Assumptions (Solar)'!$N$2+'Assumptions (Solar)'!$N$21*'Assumptions (Solar)'!$N$3)/10^9),0)</f>
        <v>-0.02064905543</v>
      </c>
      <c r="T1024" s="177">
        <f>IF($P$902&gt;0,IPMT('Assumptions (Solar)'!$V$10,Model!AA$1,'Assumptions (Solar)'!$V$13,'Assumptions (Solar)'!$V$8*Model!$P$902*('Assumptions (Solar)'!$N$20*'Assumptions (Solar)'!$N$2+'Assumptions (Solar)'!$N$21*'Assumptions (Solar)'!$N$3)/10^9),0)</f>
        <v>-0.0183348662</v>
      </c>
      <c r="U1024" s="177">
        <f>IF($P$902&gt;0,IPMT('Assumptions (Solar)'!$V$10,Model!AB$1,'Assumptions (Solar)'!$V$13,'Assumptions (Solar)'!$V$8*Model!$P$902*('Assumptions (Solar)'!$N$20*'Assumptions (Solar)'!$N$2+'Assumptions (Solar)'!$N$21*'Assumptions (Solar)'!$N$3)/10^9),0)</f>
        <v>-0.01583554183</v>
      </c>
      <c r="V1024" s="177">
        <f>IF($P$902&gt;0,IPMT('Assumptions (Solar)'!$V$10,Model!AC$1,'Assumptions (Solar)'!$V$13,'Assumptions (Solar)'!$V$8*Model!$P$902*('Assumptions (Solar)'!$N$20*'Assumptions (Solar)'!$N$2+'Assumptions (Solar)'!$N$21*'Assumptions (Solar)'!$N$3)/10^9),0)</f>
        <v>-0.01313627152</v>
      </c>
      <c r="W1024" s="177">
        <f>IF($P$902&gt;0,IPMT('Assumptions (Solar)'!$V$10,Model!AD$1,'Assumptions (Solar)'!$V$13,'Assumptions (Solar)'!$V$8*Model!$P$902*('Assumptions (Solar)'!$N$20*'Assumptions (Solar)'!$N$2+'Assumptions (Solar)'!$N$21*'Assumptions (Solar)'!$N$3)/10^9),0)</f>
        <v>-0.01022105957</v>
      </c>
      <c r="X1024" s="177">
        <f>IF($P$902&gt;0,IPMT('Assumptions (Solar)'!$V$10,Model!AE$1,'Assumptions (Solar)'!$V$13,'Assumptions (Solar)'!$V$8*Model!$P$902*('Assumptions (Solar)'!$N$20*'Assumptions (Solar)'!$N$2+'Assumptions (Solar)'!$N$21*'Assumptions (Solar)'!$N$3)/10^9),0)</f>
        <v>-0.007072630677</v>
      </c>
      <c r="Y1024" s="177">
        <f>IF($P$902&gt;0,IPMT('Assumptions (Solar)'!$V$10,Model!AF$1,'Assumptions (Solar)'!$V$13,'Assumptions (Solar)'!$V$8*Model!$P$902*('Assumptions (Solar)'!$N$20*'Assumptions (Solar)'!$N$2+'Assumptions (Solar)'!$N$21*'Assumptions (Solar)'!$N$3)/10^9),0)</f>
        <v>-0.003672327467</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-0.01515130194</v>
      </c>
      <c r="R1025" s="160">
        <f>IF($Q$902&gt;0,IPMT('Assumptions (Solar)'!$V$10,Model!X$1,'Assumptions (Solar)'!$V$13,'Assumptions (Solar)'!$V$8*Model!$Q$902*('Assumptions (Solar)'!$O$20*'Assumptions (Solar)'!$O$2+'Assumptions (Solar)'!$O$21*'Assumptions (Solar)'!$O$3)/10^9),0)</f>
        <v>-0.01410541531</v>
      </c>
      <c r="S1025" s="160">
        <f>IF($Q$902&gt;0,IPMT('Assumptions (Solar)'!$V$10,Model!Y$1,'Assumptions (Solar)'!$V$13,'Assumptions (Solar)'!$V$8*Model!$Q$902*('Assumptions (Solar)'!$O$20*'Assumptions (Solar)'!$O$2+'Assumptions (Solar)'!$O$21*'Assumptions (Solar)'!$O$3)/10^9),0)</f>
        <v>-0.01297585776</v>
      </c>
      <c r="T1025" s="160">
        <f>IF($Q$902&gt;0,IPMT('Assumptions (Solar)'!$V$10,Model!Z$1,'Assumptions (Solar)'!$V$13,'Assumptions (Solar)'!$V$8*Model!$Q$902*('Assumptions (Solar)'!$O$20*'Assumptions (Solar)'!$O$2+'Assumptions (Solar)'!$O$21*'Assumptions (Solar)'!$O$3)/10^9),0)</f>
        <v>-0.0117559356</v>
      </c>
      <c r="U1025" s="160">
        <f>IF($Q$902&gt;0,IPMT('Assumptions (Solar)'!$V$10,Model!AA$1,'Assumptions (Solar)'!$V$13,'Assumptions (Solar)'!$V$8*Model!$Q$902*('Assumptions (Solar)'!$O$20*'Assumptions (Solar)'!$O$2+'Assumptions (Solar)'!$O$21*'Assumptions (Solar)'!$O$3)/10^9),0)</f>
        <v>-0.01043841966</v>
      </c>
      <c r="V1025" s="160">
        <f>IF($Q$902&gt;0,IPMT('Assumptions (Solar)'!$V$10,Model!AB$1,'Assumptions (Solar)'!$V$13,'Assumptions (Solar)'!$V$8*Model!$Q$902*('Assumptions (Solar)'!$O$20*'Assumptions (Solar)'!$O$2+'Assumptions (Solar)'!$O$21*'Assumptions (Solar)'!$O$3)/10^9),0)</f>
        <v>-0.009015502455</v>
      </c>
      <c r="W1025" s="160">
        <f>IF($Q$902&gt;0,IPMT('Assumptions (Solar)'!$V$10,Model!AC$1,'Assumptions (Solar)'!$V$13,'Assumptions (Solar)'!$V$8*Model!$Q$902*('Assumptions (Solar)'!$O$20*'Assumptions (Solar)'!$O$2+'Assumptions (Solar)'!$O$21*'Assumptions (Solar)'!$O$3)/10^9),0)</f>
        <v>-0.007478751871</v>
      </c>
      <c r="X1025" s="160">
        <f>IF($Q$902&gt;0,IPMT('Assumptions (Solar)'!$V$10,Model!AD$1,'Assumptions (Solar)'!$V$13,'Assumptions (Solar)'!$V$8*Model!$Q$902*('Assumptions (Solar)'!$O$20*'Assumptions (Solar)'!$O$2+'Assumptions (Solar)'!$O$21*'Assumptions (Solar)'!$O$3)/10^9),0)</f>
        <v>-0.005819061239</v>
      </c>
      <c r="Y1025" s="160">
        <f>IF($Q$902&gt;0,IPMT('Assumptions (Solar)'!$V$10,Model!AE$1,'Assumptions (Solar)'!$V$13,'Assumptions (Solar)'!$V$8*Model!$Q$902*('Assumptions (Solar)'!$O$20*'Assumptions (Solar)'!$O$2+'Assumptions (Solar)'!$O$21*'Assumptions (Solar)'!$O$3)/10^9),0)</f>
        <v>-0.004026595357</v>
      </c>
      <c r="Z1025" s="160">
        <f>IF($Q$902&gt;0,IPMT('Assumptions (Solar)'!$V$10,Model!AF$1,'Assumptions (Solar)'!$V$13,'Assumptions (Solar)'!$V$8*Model!$Q$902*('Assumptions (Solar)'!$O$20*'Assumptions (Solar)'!$O$2+'Assumptions (Solar)'!$O$21*'Assumptions (Solar)'!$O$3)/10^9),0)</f>
        <v>-0.002090732205</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-0.02199178003</v>
      </c>
      <c r="S1026" s="177">
        <f>IF($R$902&gt;0,IPMT('Assumptions (Solar)'!$V$10,Model!X$1,'Assumptions (Solar)'!$V$13,'Assumptions (Solar)'!$V$8*Model!$R$902*('Assumptions (Solar)'!$P$20*'Assumptions (Solar)'!$P$2+'Assumptions (Solar)'!$P$21*'Assumptions (Solar)'!$P$3)/10^9),0)</f>
        <v>-0.0204736987</v>
      </c>
      <c r="T1026" s="177">
        <f>IF($R$902&gt;0,IPMT('Assumptions (Solar)'!$V$10,Model!Y$1,'Assumptions (Solar)'!$V$13,'Assumptions (Solar)'!$V$8*Model!$R$902*('Assumptions (Solar)'!$P$20*'Assumptions (Solar)'!$P$2+'Assumptions (Solar)'!$P$21*'Assumptions (Solar)'!$P$3)/10^9),0)</f>
        <v>-0.01883417086</v>
      </c>
      <c r="U1026" s="177">
        <f>IF($R$902&gt;0,IPMT('Assumptions (Solar)'!$V$10,Model!Z$1,'Assumptions (Solar)'!$V$13,'Assumptions (Solar)'!$V$8*Model!$R$902*('Assumptions (Solar)'!$P$20*'Assumptions (Solar)'!$P$2+'Assumptions (Solar)'!$P$21*'Assumptions (Solar)'!$P$3)/10^9),0)</f>
        <v>-0.0170634808</v>
      </c>
      <c r="V1026" s="177">
        <f>IF($R$902&gt;0,IPMT('Assumptions (Solar)'!$V$10,Model!AA$1,'Assumptions (Solar)'!$V$13,'Assumptions (Solar)'!$V$8*Model!$R$902*('Assumptions (Solar)'!$P$20*'Assumptions (Solar)'!$P$2+'Assumptions (Solar)'!$P$21*'Assumptions (Solar)'!$P$3)/10^9),0)</f>
        <v>-0.01515113553</v>
      </c>
      <c r="W1026" s="177">
        <f>IF($R$902&gt;0,IPMT('Assumptions (Solar)'!$V$10,Model!AB$1,'Assumptions (Solar)'!$V$13,'Assumptions (Solar)'!$V$8*Model!$R$902*('Assumptions (Solar)'!$P$20*'Assumptions (Solar)'!$P$2+'Assumptions (Solar)'!$P$21*'Assumptions (Solar)'!$P$3)/10^9),0)</f>
        <v>-0.01308580264</v>
      </c>
      <c r="X1026" s="177">
        <f>IF($R$902&gt;0,IPMT('Assumptions (Solar)'!$V$10,Model!AC$1,'Assumptions (Solar)'!$V$13,'Assumptions (Solar)'!$V$8*Model!$R$902*('Assumptions (Solar)'!$P$20*'Assumptions (Solar)'!$P$2+'Assumptions (Solar)'!$P$21*'Assumptions (Solar)'!$P$3)/10^9),0)</f>
        <v>-0.01085524311</v>
      </c>
      <c r="Y1026" s="177">
        <f>IF($R$902&gt;0,IPMT('Assumptions (Solar)'!$V$10,Model!AD$1,'Assumptions (Solar)'!$V$13,'Assumptions (Solar)'!$V$8*Model!$R$902*('Assumptions (Solar)'!$P$20*'Assumptions (Solar)'!$P$2+'Assumptions (Solar)'!$P$21*'Assumptions (Solar)'!$P$3)/10^9),0)</f>
        <v>-0.008446238829</v>
      </c>
      <c r="Z1026" s="177">
        <f>IF($R$902&gt;0,IPMT('Assumptions (Solar)'!$V$10,Model!AE$1,'Assumptions (Solar)'!$V$13,'Assumptions (Solar)'!$V$8*Model!$R$902*('Assumptions (Solar)'!$P$20*'Assumptions (Solar)'!$P$2+'Assumptions (Solar)'!$P$21*'Assumptions (Solar)'!$P$3)/10^9),0)</f>
        <v>-0.005844514202</v>
      </c>
      <c r="AA1026" s="177">
        <f>IF($R$902&gt;0,IPMT('Assumptions (Solar)'!$V$10,Model!AF$1,'Assumptions (Solar)'!$V$13,'Assumptions (Solar)'!$V$8*Model!$R$902*('Assumptions (Solar)'!$P$20*'Assumptions (Solar)'!$P$2+'Assumptions (Solar)'!$P$21*'Assumptions (Solar)'!$P$3)/10^9),0)</f>
        <v>-0.003034651605</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-0.05671523244</v>
      </c>
      <c r="T1027" s="160">
        <f>IF($S$902&gt;0,IPMT('Assumptions (Solar)'!$V$10,Model!X$1,'Assumptions (Solar)'!$V$13,'Assumptions (Solar)'!$V$8*Model!$S$902*('Assumptions (Solar)'!$Q$20*'Assumptions (Solar)'!$Q$2+'Assumptions (Solar)'!$Q$21*'Assumptions (Solar)'!$Q$3)/10^9),0)</f>
        <v>-0.05280020894</v>
      </c>
      <c r="U1027" s="160">
        <f>IF($S$902&gt;0,IPMT('Assumptions (Solar)'!$V$10,Model!Y$1,'Assumptions (Solar)'!$V$13,'Assumptions (Solar)'!$V$8*Model!$S$902*('Assumptions (Solar)'!$Q$20*'Assumptions (Solar)'!$Q$2+'Assumptions (Solar)'!$Q$21*'Assumptions (Solar)'!$Q$3)/10^9),0)</f>
        <v>-0.04857198356</v>
      </c>
      <c r="V1027" s="160">
        <f>IF($S$902&gt;0,IPMT('Assumptions (Solar)'!$V$10,Model!Z$1,'Assumptions (Solar)'!$V$13,'Assumptions (Solar)'!$V$8*Model!$S$902*('Assumptions (Solar)'!$Q$20*'Assumptions (Solar)'!$Q$2+'Assumptions (Solar)'!$Q$21*'Assumptions (Solar)'!$Q$3)/10^9),0)</f>
        <v>-0.04400550016</v>
      </c>
      <c r="W1027" s="160">
        <f>IF($S$902&gt;0,IPMT('Assumptions (Solar)'!$V$10,Model!AA$1,'Assumptions (Solar)'!$V$13,'Assumptions (Solar)'!$V$8*Model!$S$902*('Assumptions (Solar)'!$Q$20*'Assumptions (Solar)'!$Q$2+'Assumptions (Solar)'!$Q$21*'Assumptions (Solar)'!$Q$3)/10^9),0)</f>
        <v>-0.03907369808</v>
      </c>
      <c r="X1027" s="160">
        <f>IF($S$902&gt;0,IPMT('Assumptions (Solar)'!$V$10,Model!AB$1,'Assumptions (Solar)'!$V$13,'Assumptions (Solar)'!$V$8*Model!$S$902*('Assumptions (Solar)'!$Q$20*'Assumptions (Solar)'!$Q$2+'Assumptions (Solar)'!$Q$21*'Assumptions (Solar)'!$Q$3)/10^9),0)</f>
        <v>-0.03374735183</v>
      </c>
      <c r="Y1027" s="160">
        <f>IF($S$902&gt;0,IPMT('Assumptions (Solar)'!$V$10,Model!AC$1,'Assumptions (Solar)'!$V$13,'Assumptions (Solar)'!$V$8*Model!$S$902*('Assumptions (Solar)'!$Q$20*'Assumptions (Solar)'!$Q$2+'Assumptions (Solar)'!$Q$21*'Assumptions (Solar)'!$Q$3)/10^9),0)</f>
        <v>-0.02799489789</v>
      </c>
      <c r="Z1027" s="160">
        <f>IF($S$902&gt;0,IPMT('Assumptions (Solar)'!$V$10,Model!AD$1,'Assumptions (Solar)'!$V$13,'Assumptions (Solar)'!$V$8*Model!$S$902*('Assumptions (Solar)'!$Q$20*'Assumptions (Solar)'!$Q$2+'Assumptions (Solar)'!$Q$21*'Assumptions (Solar)'!$Q$3)/10^9),0)</f>
        <v>-0.02178224763</v>
      </c>
      <c r="AA1027" s="160">
        <f>IF($S$902&gt;0,IPMT('Assumptions (Solar)'!$V$10,Model!AE$1,'Assumptions (Solar)'!$V$13,'Assumptions (Solar)'!$V$8*Model!$S$902*('Assumptions (Solar)'!$Q$20*'Assumptions (Solar)'!$Q$2+'Assumptions (Solar)'!$Q$21*'Assumptions (Solar)'!$Q$3)/10^9),0)</f>
        <v>-0.01507258535</v>
      </c>
      <c r="AB1027" s="160">
        <f>IF($S$902&gt;0,IPMT('Assumptions (Solar)'!$V$10,Model!AF$1,'Assumptions (Solar)'!$V$13,'Assumptions (Solar)'!$V$8*Model!$S$902*('Assumptions (Solar)'!$Q$20*'Assumptions (Solar)'!$Q$2+'Assumptions (Solar)'!$Q$21*'Assumptions (Solar)'!$Q$3)/10^9),0)</f>
        <v>-0.007826150084</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-0.05776771226</v>
      </c>
      <c r="U1028" s="160">
        <f>IF($T$902&gt;0,IPMT('Assumptions (Solar)'!$V$10,Model!X$1,'Assumptions (Solar)'!$V$13,'Assumptions (Solar)'!$V$8*Model!$T$902*('Assumptions (Solar)'!$R$20*'Assumptions (Solar)'!$R$2+'Assumptions (Solar)'!$R$21*'Assumptions (Solar)'!$R$3)/10^9),0)</f>
        <v>-0.05378003662</v>
      </c>
      <c r="V1028" s="160">
        <f>IF($T$902&gt;0,IPMT('Assumptions (Solar)'!$V$10,Model!Y$1,'Assumptions (Solar)'!$V$13,'Assumptions (Solar)'!$V$8*Model!$T$902*('Assumptions (Solar)'!$R$20*'Assumptions (Solar)'!$R$2+'Assumptions (Solar)'!$R$21*'Assumptions (Solar)'!$R$3)/10^9),0)</f>
        <v>-0.04947334693</v>
      </c>
      <c r="W1028" s="160">
        <f>IF($T$902&gt;0,IPMT('Assumptions (Solar)'!$V$10,Model!Z$1,'Assumptions (Solar)'!$V$13,'Assumptions (Solar)'!$V$8*Model!$T$902*('Assumptions (Solar)'!$R$20*'Assumptions (Solar)'!$R$2+'Assumptions (Solar)'!$R$21*'Assumptions (Solar)'!$R$3)/10^9),0)</f>
        <v>-0.04482212206</v>
      </c>
      <c r="X1028" s="160">
        <f>IF($T$902&gt;0,IPMT('Assumptions (Solar)'!$V$10,Model!AA$1,'Assumptions (Solar)'!$V$13,'Assumptions (Solar)'!$V$8*Model!$T$902*('Assumptions (Solar)'!$R$20*'Assumptions (Solar)'!$R$2+'Assumptions (Solar)'!$R$21*'Assumptions (Solar)'!$R$3)/10^9),0)</f>
        <v>-0.0397987992</v>
      </c>
      <c r="Y1028" s="160">
        <f>IF($T$902&gt;0,IPMT('Assumptions (Solar)'!$V$10,Model!AB$1,'Assumptions (Solar)'!$V$13,'Assumptions (Solar)'!$V$8*Model!$T$902*('Assumptions (Solar)'!$R$20*'Assumptions (Solar)'!$R$2+'Assumptions (Solar)'!$R$21*'Assumptions (Solar)'!$R$3)/10^9),0)</f>
        <v>-0.03437361052</v>
      </c>
      <c r="Z1028" s="160">
        <f>IF($T$902&gt;0,IPMT('Assumptions (Solar)'!$V$10,Model!AC$1,'Assumptions (Solar)'!$V$13,'Assumptions (Solar)'!$V$8*Model!$T$902*('Assumptions (Solar)'!$R$20*'Assumptions (Solar)'!$R$2+'Assumptions (Solar)'!$R$21*'Assumptions (Solar)'!$R$3)/10^9),0)</f>
        <v>-0.02851440674</v>
      </c>
      <c r="AA1028" s="160">
        <f>IF($T$902&gt;0,IPMT('Assumptions (Solar)'!$V$10,Model!AD$1,'Assumptions (Solar)'!$V$13,'Assumptions (Solar)'!$V$8*Model!$T$902*('Assumptions (Solar)'!$R$20*'Assumptions (Solar)'!$R$2+'Assumptions (Solar)'!$R$21*'Assumptions (Solar)'!$R$3)/10^9),0)</f>
        <v>-0.02218646666</v>
      </c>
      <c r="AB1028" s="160">
        <f>IF($T$902&gt;0,IPMT('Assumptions (Solar)'!$V$10,Model!AE$1,'Assumptions (Solar)'!$V$13,'Assumptions (Solar)'!$V$8*Model!$T$902*('Assumptions (Solar)'!$R$20*'Assumptions (Solar)'!$R$2+'Assumptions (Solar)'!$R$21*'Assumptions (Solar)'!$R$3)/10^9),0)</f>
        <v>-0.01535229137</v>
      </c>
      <c r="AC1028" s="160">
        <f>IF($T$902&gt;0,IPMT('Assumptions (Solar)'!$V$10,Model!AF$1,'Assumptions (Solar)'!$V$13,'Assumptions (Solar)'!$V$8*Model!$T$902*('Assumptions (Solar)'!$R$20*'Assumptions (Solar)'!$R$2+'Assumptions (Solar)'!$R$21*'Assumptions (Solar)'!$R$3)/10^9),0)</f>
        <v>-0.007971382057</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-0.04367825463</v>
      </c>
      <c r="V1029" s="160">
        <f>IF($U$902&gt;0,IPMT('Assumptions (Solar)'!$V$10,Model!X$1,'Assumptions (Solar)'!$V$13,'Assumptions (Solar)'!$V$8*Model!$U$902*('Assumptions (Solar)'!$S$20*'Assumptions (Solar)'!$S$2+'Assumptions (Solar)'!$S$21*'Assumptions (Solar)'!$S$3)/10^9),0)</f>
        <v>-0.04066316705</v>
      </c>
      <c r="W1029" s="160">
        <f>IF($U$902&gt;0,IPMT('Assumptions (Solar)'!$V$10,Model!Y$1,'Assumptions (Solar)'!$V$13,'Assumptions (Solar)'!$V$8*Model!$U$902*('Assumptions (Solar)'!$S$20*'Assumptions (Solar)'!$S$2+'Assumptions (Solar)'!$S$21*'Assumptions (Solar)'!$S$3)/10^9),0)</f>
        <v>-0.03740687246</v>
      </c>
      <c r="X1029" s="160">
        <f>IF($U$902&gt;0,IPMT('Assumptions (Solar)'!$V$10,Model!Z$1,'Assumptions (Solar)'!$V$13,'Assumptions (Solar)'!$V$8*Model!$U$902*('Assumptions (Solar)'!$S$20*'Assumptions (Solar)'!$S$2+'Assumptions (Solar)'!$S$21*'Assumptions (Solar)'!$S$3)/10^9),0)</f>
        <v>-0.0338900743</v>
      </c>
      <c r="Y1029" s="160">
        <f>IF($U$902&gt;0,IPMT('Assumptions (Solar)'!$V$10,Model!AA$1,'Assumptions (Solar)'!$V$13,'Assumptions (Solar)'!$V$8*Model!$U$902*('Assumptions (Solar)'!$S$20*'Assumptions (Solar)'!$S$2+'Assumptions (Solar)'!$S$21*'Assumptions (Solar)'!$S$3)/10^9),0)</f>
        <v>-0.03009193229</v>
      </c>
      <c r="Z1029" s="160">
        <f>IF($U$902&gt;0,IPMT('Assumptions (Solar)'!$V$10,Model!AB$1,'Assumptions (Solar)'!$V$13,'Assumptions (Solar)'!$V$8*Model!$U$902*('Assumptions (Solar)'!$S$20*'Assumptions (Solar)'!$S$2+'Assumptions (Solar)'!$S$21*'Assumptions (Solar)'!$S$3)/10^9),0)</f>
        <v>-0.02598993891</v>
      </c>
      <c r="AA1029" s="160">
        <f>IF($U$902&gt;0,IPMT('Assumptions (Solar)'!$V$10,Model!AC$1,'Assumptions (Solar)'!$V$13,'Assumptions (Solar)'!$V$8*Model!$U$902*('Assumptions (Solar)'!$S$20*'Assumptions (Solar)'!$S$2+'Assumptions (Solar)'!$S$21*'Assumptions (Solar)'!$S$3)/10^9),0)</f>
        <v>-0.02155978607</v>
      </c>
      <c r="AB1029" s="160">
        <f>IF($U$902&gt;0,IPMT('Assumptions (Solar)'!$V$10,Model!AD$1,'Assumptions (Solar)'!$V$13,'Assumptions (Solar)'!$V$8*Model!$U$902*('Assumptions (Solar)'!$S$20*'Assumptions (Solar)'!$S$2+'Assumptions (Solar)'!$S$21*'Assumptions (Solar)'!$S$3)/10^9),0)</f>
        <v>-0.016775221</v>
      </c>
      <c r="AC1029" s="160">
        <f>IF($U$902&gt;0,IPMT('Assumptions (Solar)'!$V$10,Model!AE$1,'Assumptions (Solar)'!$V$13,'Assumptions (Solar)'!$V$8*Model!$U$902*('Assumptions (Solar)'!$S$20*'Assumptions (Solar)'!$S$2+'Assumptions (Solar)'!$S$21*'Assumptions (Solar)'!$S$3)/10^9),0)</f>
        <v>-0.01160789073</v>
      </c>
      <c r="AD1029" s="160">
        <f>IF($U$902&gt;0,IPMT('Assumptions (Solar)'!$V$10,Model!AF$1,'Assumptions (Solar)'!$V$13,'Assumptions (Solar)'!$V$8*Model!$U$902*('Assumptions (Solar)'!$S$20*'Assumptions (Solar)'!$S$2+'Assumptions (Solar)'!$S$21*'Assumptions (Solar)'!$S$3)/10^9),0)</f>
        <v>-0.006027174032</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-1.050642533</v>
      </c>
      <c r="Y1032" s="160">
        <f>IF($X$902&gt;0,IPMT('Assumptions (Solar)'!$V$10,Model!X$1,'Assumptions (Solar)'!$V$13,'Assumptions (Solar)'!$V$8*Model!$X$902*('Assumptions (Solar)'!$V$20*'Assumptions (Solar)'!$V$2+'Assumptions (Solar)'!$V$21*'Assumptions (Solar)'!$V$3)/10^9),0)</f>
        <v>-0.9781172162</v>
      </c>
      <c r="Z1032" s="160">
        <f>IF($X$902&gt;0,IPMT('Assumptions (Solar)'!$V$10,Model!Y$1,'Assumptions (Solar)'!$V$13,'Assumptions (Solar)'!$V$8*Model!$X$902*('Assumptions (Solar)'!$V$20*'Assumptions (Solar)'!$V$2+'Assumptions (Solar)'!$V$21*'Assumptions (Solar)'!$V$3)/10^9),0)</f>
        <v>-0.899789874</v>
      </c>
      <c r="AA1032" s="160">
        <f>IF($X$902&gt;0,IPMT('Assumptions (Solar)'!$V$10,Model!Z$1,'Assumptions (Solar)'!$V$13,'Assumptions (Solar)'!$V$8*Model!$X$902*('Assumptions (Solar)'!$V$20*'Assumptions (Solar)'!$V$2+'Assumptions (Solar)'!$V$21*'Assumptions (Solar)'!$V$3)/10^9),0)</f>
        <v>-0.8151963444</v>
      </c>
      <c r="AB1032" s="160">
        <f>IF($X$902&gt;0,IPMT('Assumptions (Solar)'!$V$10,Model!AA$1,'Assumptions (Solar)'!$V$13,'Assumptions (Solar)'!$V$8*Model!$X$902*('Assumptions (Solar)'!$V$20*'Assumptions (Solar)'!$V$2+'Assumptions (Solar)'!$V$21*'Assumptions (Solar)'!$V$3)/10^9),0)</f>
        <v>-0.7238353325</v>
      </c>
      <c r="AC1032" s="160">
        <f>IF($X$902&gt;0,IPMT('Assumptions (Solar)'!$V$10,Model!AB$1,'Assumptions (Solar)'!$V$13,'Assumptions (Solar)'!$V$8*Model!$X$902*('Assumptions (Solar)'!$V$20*'Assumptions (Solar)'!$V$2+'Assumptions (Solar)'!$V$21*'Assumptions (Solar)'!$V$3)/10^9),0)</f>
        <v>-0.6251654396</v>
      </c>
      <c r="AD1032" s="160">
        <f>IF($X$902&gt;0,IPMT('Assumptions (Solar)'!$V$10,Model!AC$1,'Assumptions (Solar)'!$V$13,'Assumptions (Solar)'!$V$8*Model!$X$902*('Assumptions (Solar)'!$V$20*'Assumptions (Solar)'!$V$2+'Assumptions (Solar)'!$V$21*'Assumptions (Solar)'!$V$3)/10^9),0)</f>
        <v>-0.5186019552</v>
      </c>
      <c r="AE1032" s="160">
        <f>IF($X$902&gt;0,IPMT('Assumptions (Solar)'!$V$10,Model!AD$1,'Assumptions (Solar)'!$V$13,'Assumptions (Solar)'!$V$8*Model!$X$902*('Assumptions (Solar)'!$V$20*'Assumptions (Solar)'!$V$2+'Assumptions (Solar)'!$V$21*'Assumptions (Solar)'!$V$3)/10^9),0)</f>
        <v>-0.4035133921</v>
      </c>
      <c r="AF1032" s="160">
        <f>IF($X$902&gt;0,IPMT('Assumptions (Solar)'!$V$10,Model!AE$1,'Assumptions (Solar)'!$V$13,'Assumptions (Solar)'!$V$8*Model!$X$902*('Assumptions (Solar)'!$V$20*'Assumptions (Solar)'!$V$2+'Assumptions (Solar)'!$V$21*'Assumptions (Solar)'!$V$3)/10^9),0)</f>
        <v>-0.279217744</v>
      </c>
      <c r="AG1032" s="160">
        <f>IF($X$902&gt;0,IPMT('Assumptions (Solar)'!$V$10,Model!AF$1,'Assumptions (Solar)'!$V$13,'Assumptions (Solar)'!$V$8*Model!$X$902*('Assumptions (Solar)'!$V$20*'Assumptions (Solar)'!$V$2+'Assumptions (Solar)'!$V$21*'Assumptions (Solar)'!$V$3)/10^9),0)</f>
        <v>-0.144978444</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-0.7339751178</v>
      </c>
      <c r="Z1033" s="160">
        <f>IF($Y$902&gt;0,IPMT('Assumptions (Solar)'!$V$10,Model!X$1,'Assumptions (Solar)'!$V$13,'Assumptions (Solar)'!$V$8*Model!$Y$902*('Assumptions (Solar)'!$W$20*'Assumptions (Solar)'!$W$2+'Assumptions (Solar)'!$W$21*'Assumptions (Solar)'!$W$3)/10^9),0)</f>
        <v>-0.6833091907</v>
      </c>
      <c r="AA1033" s="160">
        <f>IF($Y$902&gt;0,IPMT('Assumptions (Solar)'!$V$10,Model!Y$1,'Assumptions (Solar)'!$V$13,'Assumptions (Solar)'!$V$8*Model!$Y$902*('Assumptions (Solar)'!$W$20*'Assumptions (Solar)'!$W$2+'Assumptions (Solar)'!$W$21*'Assumptions (Solar)'!$W$3)/10^9),0)</f>
        <v>-0.6285899894</v>
      </c>
      <c r="AB1033" s="160">
        <f>IF($Y$902&gt;0,IPMT('Assumptions (Solar)'!$V$10,Model!Z$1,'Assumptions (Solar)'!$V$13,'Assumptions (Solar)'!$V$8*Model!$Y$902*('Assumptions (Solar)'!$W$20*'Assumptions (Solar)'!$W$2+'Assumptions (Solar)'!$W$21*'Assumptions (Solar)'!$W$3)/10^9),0)</f>
        <v>-0.5694932521</v>
      </c>
      <c r="AC1033" s="160">
        <f>IF($Y$902&gt;0,IPMT('Assumptions (Solar)'!$V$10,Model!AA$1,'Assumptions (Solar)'!$V$13,'Assumptions (Solar)'!$V$8*Model!$Y$902*('Assumptions (Solar)'!$W$20*'Assumptions (Solar)'!$W$2+'Assumptions (Solar)'!$W$21*'Assumptions (Solar)'!$W$3)/10^9),0)</f>
        <v>-0.5056687757</v>
      </c>
      <c r="AD1033" s="160">
        <f>IF($Y$902&gt;0,IPMT('Assumptions (Solar)'!$V$10,Model!AB$1,'Assumptions (Solar)'!$V$13,'Assumptions (Solar)'!$V$8*Model!$Y$902*('Assumptions (Solar)'!$W$20*'Assumptions (Solar)'!$W$2+'Assumptions (Solar)'!$W$21*'Assumptions (Solar)'!$W$3)/10^9),0)</f>
        <v>-0.4367383412</v>
      </c>
      <c r="AE1033" s="160">
        <f>IF($Y$902&gt;0,IPMT('Assumptions (Solar)'!$V$10,Model!AC$1,'Assumptions (Solar)'!$V$13,'Assumptions (Solar)'!$V$8*Model!$Y$902*('Assumptions (Solar)'!$W$20*'Assumptions (Solar)'!$W$2+'Assumptions (Solar)'!$W$21*'Assumptions (Solar)'!$W$3)/10^9),0)</f>
        <v>-0.362293472</v>
      </c>
      <c r="AF1033" s="160">
        <f>IF($Y$902&gt;0,IPMT('Assumptions (Solar)'!$V$10,Model!AD$1,'Assumptions (Solar)'!$V$13,'Assumptions (Solar)'!$V$8*Model!$Y$902*('Assumptions (Solar)'!$W$20*'Assumptions (Solar)'!$W$2+'Assumptions (Solar)'!$W$21*'Assumptions (Solar)'!$W$3)/10^9),0)</f>
        <v>-0.2818930133</v>
      </c>
      <c r="AG1033" s="160">
        <f>IF($Y$902&gt;0,IPMT('Assumptions (Solar)'!$V$10,Model!AE$1,'Assumptions (Solar)'!$V$13,'Assumptions (Solar)'!$V$8*Model!$Y$902*('Assumptions (Solar)'!$W$20*'Assumptions (Solar)'!$W$2+'Assumptions (Solar)'!$W$21*'Assumptions (Solar)'!$W$3)/10^9),0)</f>
        <v>-0.1950605178</v>
      </c>
      <c r="AH1033" s="160">
        <f>IF($Y$902&gt;0,IPMT('Assumptions (Solar)'!$V$10,Model!AF$1,'Assumptions (Solar)'!$V$13,'Assumptions (Solar)'!$V$8*Model!$Y$902*('Assumptions (Solar)'!$W$20*'Assumptions (Solar)'!$W$2+'Assumptions (Solar)'!$W$21*'Assumptions (Solar)'!$W$3)/10^9),0)</f>
        <v>-0.1012814227</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-0.7184084291</v>
      </c>
      <c r="AA1034" s="160">
        <f>IF($Z$902&gt;0,IPMT('Assumptions (Solar)'!$V$10,Model!X$1,'Assumptions (Solar)'!$V$13,'Assumptions (Solar)'!$V$8*Model!$Z$902*('Assumptions (Solar)'!$X$20*'Assumptions (Solar)'!$X$2+'Assumptions (Solar)'!$X$21*'Assumptions (Solar)'!$X$3)/10^9),0)</f>
        <v>-0.6688170626</v>
      </c>
      <c r="AB1034" s="160">
        <f>IF($Z$902&gt;0,IPMT('Assumptions (Solar)'!$V$10,Model!Y$1,'Assumptions (Solar)'!$V$13,'Assumptions (Solar)'!$V$8*Model!$Z$902*('Assumptions (Solar)'!$X$20*'Assumptions (Solar)'!$X$2+'Assumptions (Solar)'!$X$21*'Assumptions (Solar)'!$X$3)/10^9),0)</f>
        <v>-0.6152583867</v>
      </c>
      <c r="AC1034" s="160">
        <f>IF($Z$902&gt;0,IPMT('Assumptions (Solar)'!$V$10,Model!Z$1,'Assumptions (Solar)'!$V$13,'Assumptions (Solar)'!$V$8*Model!$Z$902*('Assumptions (Solar)'!$X$20*'Assumptions (Solar)'!$X$2+'Assumptions (Solar)'!$X$21*'Assumptions (Solar)'!$X$3)/10^9),0)</f>
        <v>-0.5574150168</v>
      </c>
      <c r="AD1034" s="160">
        <f>IF($Z$902&gt;0,IPMT('Assumptions (Solar)'!$V$10,Model!AA$1,'Assumptions (Solar)'!$V$13,'Assumptions (Solar)'!$V$8*Model!$Z$902*('Assumptions (Solar)'!$X$20*'Assumptions (Solar)'!$X$2+'Assumptions (Solar)'!$X$21*'Assumptions (Solar)'!$X$3)/10^9),0)</f>
        <v>-0.4949441773</v>
      </c>
      <c r="AE1034" s="160">
        <f>IF($Z$902&gt;0,IPMT('Assumptions (Solar)'!$V$10,Model!AB$1,'Assumptions (Solar)'!$V$13,'Assumptions (Solar)'!$V$8*Model!$Z$902*('Assumptions (Solar)'!$X$20*'Assumptions (Solar)'!$X$2+'Assumptions (Solar)'!$X$21*'Assumptions (Solar)'!$X$3)/10^9),0)</f>
        <v>-0.4274756706</v>
      </c>
      <c r="AF1034" s="160">
        <f>IF($Z$902&gt;0,IPMT('Assumptions (Solar)'!$V$10,Model!AC$1,'Assumptions (Solar)'!$V$13,'Assumptions (Solar)'!$V$8*Model!$Z$902*('Assumptions (Solar)'!$X$20*'Assumptions (Solar)'!$X$2+'Assumptions (Solar)'!$X$21*'Assumptions (Solar)'!$X$3)/10^9),0)</f>
        <v>-0.3546096834</v>
      </c>
      <c r="AG1034" s="160">
        <f>IF($Z$902&gt;0,IPMT('Assumptions (Solar)'!$V$10,Model!AD$1,'Assumptions (Solar)'!$V$13,'Assumptions (Solar)'!$V$8*Model!$Z$902*('Assumptions (Solar)'!$X$20*'Assumptions (Solar)'!$X$2+'Assumptions (Solar)'!$X$21*'Assumptions (Solar)'!$X$3)/10^9),0)</f>
        <v>-0.2759144172</v>
      </c>
      <c r="AH1034" s="160">
        <f>IF($Z$902&gt;0,IPMT('Assumptions (Solar)'!$V$10,Model!AE$1,'Assumptions (Solar)'!$V$13,'Assumptions (Solar)'!$V$8*Model!$Z$902*('Assumptions (Solar)'!$X$20*'Assumptions (Solar)'!$X$2+'Assumptions (Solar)'!$X$21*'Assumptions (Solar)'!$X$3)/10^9),0)</f>
        <v>-0.1909235297</v>
      </c>
      <c r="AI1034" s="160">
        <f>IF($Z$902&gt;0,IPMT('Assumptions (Solar)'!$V$10,Model!AF$1,'Assumptions (Solar)'!$V$13,'Assumptions (Solar)'!$V$8*Model!$Z$902*('Assumptions (Solar)'!$X$20*'Assumptions (Solar)'!$X$2+'Assumptions (Solar)'!$X$21*'Assumptions (Solar)'!$X$3)/10^9),0)</f>
        <v>-0.09913337118</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-0.7019550092</v>
      </c>
      <c r="AB1035" s="160">
        <f>IF($AA$902&gt;0,IPMT('Assumptions (Solar)'!$V$10,Model!X$1,'Assumptions (Solar)'!$V$13,'Assumptions (Solar)'!$V$8*Model!$AA$902*('Assumptions (Solar)'!$Y$20*'Assumptions (Solar)'!$Y$2+'Assumptions (Solar)'!$Y$21*'Assumptions (Solar)'!$Y$3)/10^9),0)</f>
        <v>-0.6534994139</v>
      </c>
      <c r="AC1035" s="160">
        <f>IF($AA$902&gt;0,IPMT('Assumptions (Solar)'!$V$10,Model!Y$1,'Assumptions (Solar)'!$V$13,'Assumptions (Solar)'!$V$8*Model!$AA$902*('Assumptions (Solar)'!$Y$20*'Assumptions (Solar)'!$Y$2+'Assumptions (Solar)'!$Y$21*'Assumptions (Solar)'!$Y$3)/10^9),0)</f>
        <v>-0.6011673709</v>
      </c>
      <c r="AD1035" s="160">
        <f>IF($AA$902&gt;0,IPMT('Assumptions (Solar)'!$V$10,Model!Z$1,'Assumptions (Solar)'!$V$13,'Assumptions (Solar)'!$V$8*Model!$AA$902*('Assumptions (Solar)'!$Y$20*'Assumptions (Solar)'!$Y$2+'Assumptions (Solar)'!$Y$21*'Assumptions (Solar)'!$Y$3)/10^9),0)</f>
        <v>-0.5446487644</v>
      </c>
      <c r="AE1035" s="160">
        <f>IF($AA$902&gt;0,IPMT('Assumptions (Solar)'!$V$10,Model!AA$1,'Assumptions (Solar)'!$V$13,'Assumptions (Solar)'!$V$8*Model!$AA$902*('Assumptions (Solar)'!$Y$20*'Assumptions (Solar)'!$Y$2+'Assumptions (Solar)'!$Y$21*'Assumptions (Solar)'!$Y$3)/10^9),0)</f>
        <v>-0.4836086695</v>
      </c>
      <c r="AF1035" s="160">
        <f>IF($AA$902&gt;0,IPMT('Assumptions (Solar)'!$V$10,Model!AB$1,'Assumptions (Solar)'!$V$13,'Assumptions (Solar)'!$V$8*Model!$AA$902*('Assumptions (Solar)'!$Y$20*'Assumptions (Solar)'!$Y$2+'Assumptions (Solar)'!$Y$21*'Assumptions (Solar)'!$Y$3)/10^9),0)</f>
        <v>-0.4176853669</v>
      </c>
      <c r="AG1035" s="160">
        <f>IF($AA$902&gt;0,IPMT('Assumptions (Solar)'!$V$10,Model!AC$1,'Assumptions (Solar)'!$V$13,'Assumptions (Solar)'!$V$8*Model!$AA$902*('Assumptions (Solar)'!$Y$20*'Assumptions (Solar)'!$Y$2+'Assumptions (Solar)'!$Y$21*'Assumptions (Solar)'!$Y$3)/10^9),0)</f>
        <v>-0.3464882001</v>
      </c>
      <c r="AH1035" s="160">
        <f>IF($AA$902&gt;0,IPMT('Assumptions (Solar)'!$V$10,Model!AD$1,'Assumptions (Solar)'!$V$13,'Assumptions (Solar)'!$V$8*Model!$AA$902*('Assumptions (Solar)'!$Y$20*'Assumptions (Solar)'!$Y$2+'Assumptions (Solar)'!$Y$21*'Assumptions (Solar)'!$Y$3)/10^9),0)</f>
        <v>-0.26959526</v>
      </c>
      <c r="AI1035" s="160">
        <f>IF($AA$902&gt;0,IPMT('Assumptions (Solar)'!$V$10,Model!AE$1,'Assumptions (Solar)'!$V$13,'Assumptions (Solar)'!$V$8*Model!$AA$902*('Assumptions (Solar)'!$Y$20*'Assumptions (Solar)'!$Y$2+'Assumptions (Solar)'!$Y$21*'Assumptions (Solar)'!$Y$3)/10^9),0)</f>
        <v>-0.1865508847</v>
      </c>
      <c r="AJ1035" s="160">
        <f>IF($AA$902&gt;0,IPMT('Assumptions (Solar)'!$V$10,Model!AF$1,'Assumptions (Solar)'!$V$13,'Assumptions (Solar)'!$V$8*Model!$AA$902*('Assumptions (Solar)'!$Y$20*'Assumptions (Solar)'!$Y$2+'Assumptions (Solar)'!$Y$21*'Assumptions (Solar)'!$Y$3)/10^9),0)</f>
        <v>-0.09686295937</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-0.6851835545</v>
      </c>
      <c r="AC1036" s="160">
        <f>IF($AB$902&gt;0,IPMT('Assumptions (Solar)'!$V$10,Model!X$1,'Assumptions (Solar)'!$V$13,'Assumptions (Solar)'!$V$8*Model!$AB$902*('Assumptions (Solar)'!$Z$20*'Assumptions (Solar)'!$Z$2+'Assumptions (Solar)'!$Z$21*'Assumptions (Solar)'!$Z$3)/10^9),0)</f>
        <v>-0.637885684</v>
      </c>
      <c r="AD1036" s="160">
        <f>IF($AB$902&gt;0,IPMT('Assumptions (Solar)'!$V$10,Model!Y$1,'Assumptions (Solar)'!$V$13,'Assumptions (Solar)'!$V$8*Model!$AB$902*('Assumptions (Solar)'!$Z$20*'Assumptions (Solar)'!$Z$2+'Assumptions (Solar)'!$Z$21*'Assumptions (Solar)'!$Z$3)/10^9),0)</f>
        <v>-0.586803984</v>
      </c>
      <c r="AE1036" s="160">
        <f>IF($AB$902&gt;0,IPMT('Assumptions (Solar)'!$V$10,Model!Z$1,'Assumptions (Solar)'!$V$13,'Assumptions (Solar)'!$V$8*Model!$AB$902*('Assumptions (Solar)'!$Z$20*'Assumptions (Solar)'!$Z$2+'Assumptions (Solar)'!$Z$21*'Assumptions (Solar)'!$Z$3)/10^9),0)</f>
        <v>-0.5316357479</v>
      </c>
      <c r="AF1036" s="160">
        <f>IF($AB$902&gt;0,IPMT('Assumptions (Solar)'!$V$10,Model!AA$1,'Assumptions (Solar)'!$V$13,'Assumptions (Solar)'!$V$8*Model!$AB$902*('Assumptions (Solar)'!$Z$20*'Assumptions (Solar)'!$Z$2+'Assumptions (Solar)'!$Z$21*'Assumptions (Solar)'!$Z$3)/10^9),0)</f>
        <v>-0.472054053</v>
      </c>
      <c r="AG1036" s="160">
        <f>IF($AB$902&gt;0,IPMT('Assumptions (Solar)'!$V$10,Model!AB$1,'Assumptions (Solar)'!$V$13,'Assumptions (Solar)'!$V$8*Model!$AB$902*('Assumptions (Solar)'!$Z$20*'Assumptions (Solar)'!$Z$2+'Assumptions (Solar)'!$Z$21*'Assumptions (Solar)'!$Z$3)/10^9),0)</f>
        <v>-0.4077058224</v>
      </c>
      <c r="AH1036" s="160">
        <f>IF($AB$902&gt;0,IPMT('Assumptions (Solar)'!$V$10,Model!AC$1,'Assumptions (Solar)'!$V$13,'Assumptions (Solar)'!$V$8*Model!$AB$902*('Assumptions (Solar)'!$Z$20*'Assumptions (Solar)'!$Z$2+'Assumptions (Solar)'!$Z$21*'Assumptions (Solar)'!$Z$3)/10^9),0)</f>
        <v>-0.3382097334</v>
      </c>
      <c r="AI1036" s="160">
        <f>IF($AB$902&gt;0,IPMT('Assumptions (Solar)'!$V$10,Model!AD$1,'Assumptions (Solar)'!$V$13,'Assumptions (Solar)'!$V$8*Model!$AB$902*('Assumptions (Solar)'!$Z$20*'Assumptions (Solar)'!$Z$2+'Assumptions (Solar)'!$Z$21*'Assumptions (Solar)'!$Z$3)/10^9),0)</f>
        <v>-0.2631539573</v>
      </c>
      <c r="AJ1036" s="160">
        <f>IF($AB$902&gt;0,IPMT('Assumptions (Solar)'!$V$10,Model!AE$1,'Assumptions (Solar)'!$V$13,'Assumptions (Solar)'!$V$8*Model!$AB$902*('Assumptions (Solar)'!$Z$20*'Assumptions (Solar)'!$Z$2+'Assumptions (Solar)'!$Z$21*'Assumptions (Solar)'!$Z$3)/10^9),0)</f>
        <v>-0.1820937191</v>
      </c>
      <c r="AK1036" s="160">
        <f>IF($AB$902&gt;0,IPMT('Assumptions (Solar)'!$V$10,Model!AF$1,'Assumptions (Solar)'!$V$13,'Assumptions (Solar)'!$V$8*Model!$AB$902*('Assumptions (Solar)'!$Z$20*'Assumptions (Solar)'!$Z$2+'Assumptions (Solar)'!$Z$21*'Assumptions (Solar)'!$Z$3)/10^9),0)</f>
        <v>-0.09454866184</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-0.6668815236</v>
      </c>
      <c r="AD1037" s="160">
        <f>IF($AC$902&gt;0,IPMT('Assumptions (Solar)'!$V$10,Model!X$1,'Assumptions (Solar)'!$V$13,'Assumptions (Solar)'!$V$8*Model!$AC$902*('Assumptions (Solar)'!$AA$20*'Assumptions (Solar)'!$AA$2+'Assumptions (Solar)'!$AA$21*'Assumptions (Solar)'!$AA$3)/10^9),0)</f>
        <v>-0.620847033</v>
      </c>
      <c r="AE1037" s="160">
        <f>IF($AC$902&gt;0,IPMT('Assumptions (Solar)'!$V$10,Model!Y$1,'Assumptions (Solar)'!$V$13,'Assumptions (Solar)'!$V$8*Model!$AC$902*('Assumptions (Solar)'!$AA$20*'Assumptions (Solar)'!$AA$2+'Assumptions (Solar)'!$AA$21*'Assumptions (Solar)'!$AA$3)/10^9),0)</f>
        <v>-0.5711297831</v>
      </c>
      <c r="AF1037" s="160">
        <f>IF($AC$902&gt;0,IPMT('Assumptions (Solar)'!$V$10,Model!Z$1,'Assumptions (Solar)'!$V$13,'Assumptions (Solar)'!$V$8*Model!$AC$902*('Assumptions (Solar)'!$AA$20*'Assumptions (Solar)'!$AA$2+'Assumptions (Solar)'!$AA$21*'Assumptions (Solar)'!$AA$3)/10^9),0)</f>
        <v>-0.5174351533</v>
      </c>
      <c r="AG1037" s="160">
        <f>IF($AC$902&gt;0,IPMT('Assumptions (Solar)'!$V$10,Model!AA$1,'Assumptions (Solar)'!$V$13,'Assumptions (Solar)'!$V$8*Model!$AC$902*('Assumptions (Solar)'!$AA$20*'Assumptions (Solar)'!$AA$2+'Assumptions (Solar)'!$AA$21*'Assumptions (Solar)'!$AA$3)/10^9),0)</f>
        <v>-0.4594449531</v>
      </c>
      <c r="AH1037" s="160">
        <f>IF($AC$902&gt;0,IPMT('Assumptions (Solar)'!$V$10,Model!AB$1,'Assumptions (Solar)'!$V$13,'Assumptions (Solar)'!$V$8*Model!$AC$902*('Assumptions (Solar)'!$AA$20*'Assumptions (Solar)'!$AA$2+'Assumptions (Solar)'!$AA$21*'Assumptions (Solar)'!$AA$3)/10^9),0)</f>
        <v>-0.3968155369</v>
      </c>
      <c r="AI1037" s="160">
        <f>IF($AC$902&gt;0,IPMT('Assumptions (Solar)'!$V$10,Model!AC$1,'Assumptions (Solar)'!$V$13,'Assumptions (Solar)'!$V$8*Model!$AC$902*('Assumptions (Solar)'!$AA$20*'Assumptions (Solar)'!$AA$2+'Assumptions (Solar)'!$AA$21*'Assumptions (Solar)'!$AA$3)/10^9),0)</f>
        <v>-0.3291757673</v>
      </c>
      <c r="AJ1037" s="160">
        <f>IF($AC$902&gt;0,IPMT('Assumptions (Solar)'!$V$10,Model!AD$1,'Assumptions (Solar)'!$V$13,'Assumptions (Solar)'!$V$8*Model!$AC$902*('Assumptions (Solar)'!$AA$20*'Assumptions (Solar)'!$AA$2+'Assumptions (Solar)'!$AA$21*'Assumptions (Solar)'!$AA$3)/10^9),0)</f>
        <v>-0.2561248162</v>
      </c>
      <c r="AK1037" s="160">
        <f>IF($AC$902&gt;0,IPMT('Assumptions (Solar)'!$V$10,Model!AE$1,'Assumptions (Solar)'!$V$13,'Assumptions (Solar)'!$V$8*Model!$AC$902*('Assumptions (Solar)'!$AA$20*'Assumptions (Solar)'!$AA$2+'Assumptions (Solar)'!$AA$21*'Assumptions (Solar)'!$AA$3)/10^9),0)</f>
        <v>-0.1772297891</v>
      </c>
      <c r="AL1037" s="160">
        <f>IF($AC$902&gt;0,IPMT('Assumptions (Solar)'!$V$10,Model!AF$1,'Assumptions (Solar)'!$V$13,'Assumptions (Solar)'!$V$8*Model!$AC$902*('Assumptions (Solar)'!$AA$20*'Assumptions (Solar)'!$AA$2+'Assumptions (Solar)'!$AA$21*'Assumptions (Solar)'!$AA$3)/10^9),0)</f>
        <v>-0.0920231597</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-0.647604604</v>
      </c>
      <c r="AE1038" s="160">
        <f>IF($AD$902&gt;0,IPMT('Assumptions (Solar)'!$V$10,Model!X$1,'Assumptions (Solar)'!$V$13,'Assumptions (Solar)'!$V$8*Model!$AD$902*('Assumptions (Solar)'!$AB$20*'Assumptions (Solar)'!$AB$2+'Assumptions (Solar)'!$AB$21*'Assumptions (Solar)'!$AB$3)/10^9),0)</f>
        <v>-0.6029007893</v>
      </c>
      <c r="AF1038" s="160">
        <f>IF($AD$902&gt;0,IPMT('Assumptions (Solar)'!$V$10,Model!Y$1,'Assumptions (Solar)'!$V$13,'Assumptions (Solar)'!$V$8*Model!$AD$902*('Assumptions (Solar)'!$AB$20*'Assumptions (Solar)'!$AB$2+'Assumptions (Solar)'!$AB$21*'Assumptions (Solar)'!$AB$3)/10^9),0)</f>
        <v>-0.5546206694</v>
      </c>
      <c r="AG1038" s="160">
        <f>IF($AD$902&gt;0,IPMT('Assumptions (Solar)'!$V$10,Model!Z$1,'Assumptions (Solar)'!$V$13,'Assumptions (Solar)'!$V$8*Model!$AD$902*('Assumptions (Solar)'!$AB$20*'Assumptions (Solar)'!$AB$2+'Assumptions (Solar)'!$AB$21*'Assumptions (Solar)'!$AB$3)/10^9),0)</f>
        <v>-0.50247814</v>
      </c>
      <c r="AH1038" s="160">
        <f>IF($AD$902&gt;0,IPMT('Assumptions (Solar)'!$V$10,Model!AA$1,'Assumptions (Solar)'!$V$13,'Assumptions (Solar)'!$V$8*Model!$AD$902*('Assumptions (Solar)'!$AB$20*'Assumptions (Solar)'!$AB$2+'Assumptions (Solar)'!$AB$21*'Assumptions (Solar)'!$AB$3)/10^9),0)</f>
        <v>-0.4461642082</v>
      </c>
      <c r="AI1038" s="160">
        <f>IF($AD$902&gt;0,IPMT('Assumptions (Solar)'!$V$10,Model!AB$1,'Assumptions (Solar)'!$V$13,'Assumptions (Solar)'!$V$8*Model!$AD$902*('Assumptions (Solar)'!$AB$20*'Assumptions (Solar)'!$AB$2+'Assumptions (Solar)'!$AB$21*'Assumptions (Solar)'!$AB$3)/10^9),0)</f>
        <v>-0.3853451618</v>
      </c>
      <c r="AJ1038" s="160">
        <f>IF($AD$902&gt;0,IPMT('Assumptions (Solar)'!$V$10,Model!AC$1,'Assumptions (Solar)'!$V$13,'Assumptions (Solar)'!$V$8*Model!$AD$902*('Assumptions (Solar)'!$AB$20*'Assumptions (Solar)'!$AB$2+'Assumptions (Solar)'!$AB$21*'Assumptions (Solar)'!$AB$3)/10^9),0)</f>
        <v>-0.3196605917</v>
      </c>
      <c r="AK1038" s="160">
        <f>IF($AD$902&gt;0,IPMT('Assumptions (Solar)'!$V$10,Model!AD$1,'Assumptions (Solar)'!$V$13,'Assumptions (Solar)'!$V$8*Model!$AD$902*('Assumptions (Solar)'!$AB$20*'Assumptions (Solar)'!$AB$2+'Assumptions (Solar)'!$AB$21*'Assumptions (Solar)'!$AB$3)/10^9),0)</f>
        <v>-0.2487212561</v>
      </c>
      <c r="AL1038" s="160">
        <f>IF($AD$902&gt;0,IPMT('Assumptions (Solar)'!$V$10,Model!AE$1,'Assumptions (Solar)'!$V$13,'Assumptions (Solar)'!$V$8*Model!$AD$902*('Assumptions (Solar)'!$AB$20*'Assumptions (Solar)'!$AB$2+'Assumptions (Solar)'!$AB$21*'Assumptions (Solar)'!$AB$3)/10^9),0)</f>
        <v>-0.1721067735</v>
      </c>
      <c r="AM1038" s="160">
        <f>IF($AD$902&gt;0,IPMT('Assumptions (Solar)'!$V$10,Model!AF$1,'Assumptions (Solar)'!$V$13,'Assumptions (Solar)'!$V$8*Model!$AD$902*('Assumptions (Solar)'!$AB$20*'Assumptions (Solar)'!$AB$2+'Assumptions (Solar)'!$AB$21*'Assumptions (Solar)'!$AB$3)/10^9),0)</f>
        <v>-0.08936313242</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-0.6279547423</v>
      </c>
      <c r="AF1039" s="160">
        <f>IF($AE$902&gt;0,IPMT('Assumptions (Solar)'!$V$10,Model!X$1,'Assumptions (Solar)'!$V$13,'Assumptions (Solar)'!$V$8*Model!$AE$902*('Assumptions (Solar)'!$AC$20*'Assumptions (Solar)'!$AC$2+'Assumptions (Solar)'!$AC$21*'Assumptions (Solar)'!$AC$3)/10^9),0)</f>
        <v>-0.5846073475</v>
      </c>
      <c r="AG1039" s="160">
        <f>IF($AE$902&gt;0,IPMT('Assumptions (Solar)'!$V$10,Model!Y$1,'Assumptions (Solar)'!$V$13,'Assumptions (Solar)'!$V$8*Model!$AE$902*('Assumptions (Solar)'!$AC$20*'Assumptions (Solar)'!$AC$2+'Assumptions (Solar)'!$AC$21*'Assumptions (Solar)'!$AC$3)/10^9),0)</f>
        <v>-0.5377921611</v>
      </c>
      <c r="AH1039" s="160">
        <f>IF($AE$902&gt;0,IPMT('Assumptions (Solar)'!$V$10,Model!Z$1,'Assumptions (Solar)'!$V$13,'Assumptions (Solar)'!$V$8*Model!$AE$902*('Assumptions (Solar)'!$AC$20*'Assumptions (Solar)'!$AC$2+'Assumptions (Solar)'!$AC$21*'Assumptions (Solar)'!$AC$3)/10^9),0)</f>
        <v>-0.4872317599</v>
      </c>
      <c r="AI1039" s="160">
        <f>IF($AE$902&gt;0,IPMT('Assumptions (Solar)'!$V$10,Model!AA$1,'Assumptions (Solar)'!$V$13,'Assumptions (Solar)'!$V$8*Model!$AE$902*('Assumptions (Solar)'!$AC$20*'Assumptions (Solar)'!$AC$2+'Assumptions (Solar)'!$AC$21*'Assumptions (Solar)'!$AC$3)/10^9),0)</f>
        <v>-0.4326265265</v>
      </c>
      <c r="AJ1039" s="160">
        <f>IF($AE$902&gt;0,IPMT('Assumptions (Solar)'!$V$10,Model!AB$1,'Assumptions (Solar)'!$V$13,'Assumptions (Solar)'!$V$8*Model!$AE$902*('Assumptions (Solar)'!$AC$20*'Assumptions (Solar)'!$AC$2+'Assumptions (Solar)'!$AC$21*'Assumptions (Solar)'!$AC$3)/10^9),0)</f>
        <v>-0.3736528744</v>
      </c>
      <c r="AK1039" s="160">
        <f>IF($AE$902&gt;0,IPMT('Assumptions (Solar)'!$V$10,Model!AC$1,'Assumptions (Solar)'!$V$13,'Assumptions (Solar)'!$V$8*Model!$AE$902*('Assumptions (Solar)'!$AC$20*'Assumptions (Solar)'!$AC$2+'Assumptions (Solar)'!$AC$21*'Assumptions (Solar)'!$AC$3)/10^9),0)</f>
        <v>-0.3099613302</v>
      </c>
      <c r="AL1039" s="160">
        <f>IF($AE$902&gt;0,IPMT('Assumptions (Solar)'!$V$10,Model!AD$1,'Assumptions (Solar)'!$V$13,'Assumptions (Solar)'!$V$8*Model!$AE$902*('Assumptions (Solar)'!$AC$20*'Assumptions (Solar)'!$AC$2+'Assumptions (Solar)'!$AC$21*'Assumptions (Solar)'!$AC$3)/10^9),0)</f>
        <v>-0.2411744625</v>
      </c>
      <c r="AM1039" s="160">
        <f>IF($AE$902&gt;0,IPMT('Assumptions (Solar)'!$V$10,Model!AE$1,'Assumptions (Solar)'!$V$13,'Assumptions (Solar)'!$V$8*Model!$AE$902*('Assumptions (Solar)'!$AC$20*'Assumptions (Solar)'!$AC$2+'Assumptions (Solar)'!$AC$21*'Assumptions (Solar)'!$AC$3)/10^9),0)</f>
        <v>-0.1668846453</v>
      </c>
      <c r="AN1039" s="160">
        <f>IF($AE$902&gt;0,IPMT('Assumptions (Solar)'!$V$10,Model!AF$1,'Assumptions (Solar)'!$V$13,'Assumptions (Solar)'!$V$8*Model!$AE$902*('Assumptions (Solar)'!$AC$20*'Assumptions (Solar)'!$AC$2+'Assumptions (Solar)'!$AC$21*'Assumptions (Solar)'!$AC$3)/10^9),0)</f>
        <v>-0.08665164275</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-0.6066463364</v>
      </c>
      <c r="AG1040" s="160">
        <f>IF($AF$902&gt;0,IPMT('Assumptions (Solar)'!$V$10,Model!X$1,'Assumptions (Solar)'!$V$13,'Assumptions (Solar)'!$V$8*Model!$AF$902*('Assumptions (Solar)'!$AD$20*'Assumptions (Solar)'!$AD$2+'Assumptions (Solar)'!$AD$21*'Assumptions (Solar)'!$AD$3)/10^9),0)</f>
        <v>-0.56476985</v>
      </c>
      <c r="AH1040" s="160">
        <f>IF($AF$902&gt;0,IPMT('Assumptions (Solar)'!$V$10,Model!Y$1,'Assumptions (Solar)'!$V$13,'Assumptions (Solar)'!$V$8*Model!$AF$902*('Assumptions (Solar)'!$AD$20*'Assumptions (Solar)'!$AD$2+'Assumptions (Solar)'!$AD$21*'Assumptions (Solar)'!$AD$3)/10^9),0)</f>
        <v>-0.5195432447</v>
      </c>
      <c r="AI1040" s="160">
        <f>IF($AF$902&gt;0,IPMT('Assumptions (Solar)'!$V$10,Model!Z$1,'Assumptions (Solar)'!$V$13,'Assumptions (Solar)'!$V$8*Model!$AF$902*('Assumptions (Solar)'!$AD$20*'Assumptions (Solar)'!$AD$2+'Assumptions (Solar)'!$AD$21*'Assumptions (Solar)'!$AD$3)/10^9),0)</f>
        <v>-0.4706985109</v>
      </c>
      <c r="AJ1040" s="160">
        <f>IF($AF$902&gt;0,IPMT('Assumptions (Solar)'!$V$10,Model!AA$1,'Assumptions (Solar)'!$V$13,'Assumptions (Solar)'!$V$8*Model!$AF$902*('Assumptions (Solar)'!$AD$20*'Assumptions (Solar)'!$AD$2+'Assumptions (Solar)'!$AD$21*'Assumptions (Solar)'!$AD$3)/10^9),0)</f>
        <v>-0.4179461984</v>
      </c>
      <c r="AK1040" s="160">
        <f>IF($AF$902&gt;0,IPMT('Assumptions (Solar)'!$V$10,Model!AB$1,'Assumptions (Solar)'!$V$13,'Assumptions (Solar)'!$V$8*Model!$AF$902*('Assumptions (Solar)'!$AD$20*'Assumptions (Solar)'!$AD$2+'Assumptions (Solar)'!$AD$21*'Assumptions (Solar)'!$AD$3)/10^9),0)</f>
        <v>-0.360973701</v>
      </c>
      <c r="AL1040" s="160">
        <f>IF($AF$902&gt;0,IPMT('Assumptions (Solar)'!$V$10,Model!AC$1,'Assumptions (Solar)'!$V$13,'Assumptions (Solar)'!$V$8*Model!$AF$902*('Assumptions (Solar)'!$AD$20*'Assumptions (Solar)'!$AD$2+'Assumptions (Solar)'!$AD$21*'Assumptions (Solar)'!$AD$3)/10^9),0)</f>
        <v>-0.2994434037</v>
      </c>
      <c r="AM1040" s="160">
        <f>IF($AF$902&gt;0,IPMT('Assumptions (Solar)'!$V$10,Model!AD$1,'Assumptions (Solar)'!$V$13,'Assumptions (Solar)'!$V$8*Model!$AF$902*('Assumptions (Solar)'!$AD$20*'Assumptions (Solar)'!$AD$2+'Assumptions (Solar)'!$AD$21*'Assumptions (Solar)'!$AD$3)/10^9),0)</f>
        <v>-0.2329906827</v>
      </c>
      <c r="AN1040" s="160">
        <f>IF($AF$902&gt;0,IPMT('Assumptions (Solar)'!$V$10,Model!AE$1,'Assumptions (Solar)'!$V$13,'Assumptions (Solar)'!$V$8*Model!$AF$902*('Assumptions (Solar)'!$AD$20*'Assumptions (Solar)'!$AD$2+'Assumptions (Solar)'!$AD$21*'Assumptions (Solar)'!$AD$3)/10^9),0)</f>
        <v>-0.161221744</v>
      </c>
      <c r="AO1040" s="160">
        <f>IF($AF$902&gt;0,IPMT('Assumptions (Solar)'!$V$10,Model!AF$1,'Assumptions (Solar)'!$V$13,'Assumptions (Solar)'!$V$8*Model!$AF$902*('Assumptions (Solar)'!$AD$20*'Assumptions (Solar)'!$AD$2+'Assumptions (Solar)'!$AD$21*'Assumptions (Solar)'!$AD$3)/10^9),0)</f>
        <v>-0.08371129013</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-0.5842675207</v>
      </c>
      <c r="AH1041" s="160">
        <f>IF($AG$902&gt;0,IPMT('Assumptions (Solar)'!$V$10,Model!X$1,'Assumptions (Solar)'!$V$13,'Assumptions (Solar)'!$V$8*Model!$AG$902*('Assumptions (Solar)'!$AE$20*'Assumptions (Solar)'!$AE$2+'Assumptions (Solar)'!$AE$21*'Assumptions (Solar)'!$AE$3)/10^9),0)</f>
        <v>-0.5439358324</v>
      </c>
      <c r="AI1041" s="160">
        <f>IF($AG$902&gt;0,IPMT('Assumptions (Solar)'!$V$10,Model!Y$1,'Assumptions (Solar)'!$V$13,'Assumptions (Solar)'!$V$8*Model!$AG$902*('Assumptions (Solar)'!$AE$20*'Assumptions (Solar)'!$AE$2+'Assumptions (Solar)'!$AE$21*'Assumptions (Solar)'!$AE$3)/10^9),0)</f>
        <v>-0.5003776092</v>
      </c>
      <c r="AJ1041" s="160">
        <f>IF($AG$902&gt;0,IPMT('Assumptions (Solar)'!$V$10,Model!Z$1,'Assumptions (Solar)'!$V$13,'Assumptions (Solar)'!$V$8*Model!$AG$902*('Assumptions (Solar)'!$AE$20*'Assumptions (Solar)'!$AE$2+'Assumptions (Solar)'!$AE$21*'Assumptions (Solar)'!$AE$3)/10^9),0)</f>
        <v>-0.453334728</v>
      </c>
      <c r="AK1041" s="160">
        <f>IF($AG$902&gt;0,IPMT('Assumptions (Solar)'!$V$10,Model!AA$1,'Assumptions (Solar)'!$V$13,'Assumptions (Solar)'!$V$8*Model!$AG$902*('Assumptions (Solar)'!$AE$20*'Assumptions (Solar)'!$AE$2+'Assumptions (Solar)'!$AE$21*'Assumptions (Solar)'!$AE$3)/10^9),0)</f>
        <v>-0.4025284164</v>
      </c>
      <c r="AL1041" s="160">
        <f>IF($AG$902&gt;0,IPMT('Assumptions (Solar)'!$V$10,Model!AB$1,'Assumptions (Solar)'!$V$13,'Assumptions (Solar)'!$V$8*Model!$AG$902*('Assumptions (Solar)'!$AE$20*'Assumptions (Solar)'!$AE$2+'Assumptions (Solar)'!$AE$21*'Assumptions (Solar)'!$AE$3)/10^9),0)</f>
        <v>-0.3476575999</v>
      </c>
      <c r="AM1041" s="160">
        <f>IF($AG$902&gt;0,IPMT('Assumptions (Solar)'!$V$10,Model!AC$1,'Assumptions (Solar)'!$V$13,'Assumptions (Solar)'!$V$8*Model!$AG$902*('Assumptions (Solar)'!$AE$20*'Assumptions (Solar)'!$AE$2+'Assumptions (Solar)'!$AE$21*'Assumptions (Solar)'!$AE$3)/10^9),0)</f>
        <v>-0.288397118</v>
      </c>
      <c r="AN1041" s="160">
        <f>IF($AG$902&gt;0,IPMT('Assumptions (Solar)'!$V$10,Model!AD$1,'Assumptions (Solar)'!$V$13,'Assumptions (Solar)'!$V$8*Model!$AG$902*('Assumptions (Solar)'!$AE$20*'Assumptions (Solar)'!$AE$2+'Assumptions (Solar)'!$AE$21*'Assumptions (Solar)'!$AE$3)/10^9),0)</f>
        <v>-0.2243957976</v>
      </c>
      <c r="AO1041" s="160">
        <f>IF($AG$902&gt;0,IPMT('Assumptions (Solar)'!$V$10,Model!AE$1,'Assumptions (Solar)'!$V$13,'Assumptions (Solar)'!$V$8*Model!$AG$902*('Assumptions (Solar)'!$AE$20*'Assumptions (Solar)'!$AE$2+'Assumptions (Solar)'!$AE$21*'Assumptions (Solar)'!$AE$3)/10^9),0)</f>
        <v>-0.1552743715</v>
      </c>
      <c r="AP1041" s="160">
        <f>IF($AG$902&gt;0,IPMT('Assumptions (Solar)'!$V$10,Model!AF$1,'Assumptions (Solar)'!$V$13,'Assumptions (Solar)'!$V$8*Model!$AG$902*('Assumptions (Solar)'!$AE$20*'Assumptions (Solar)'!$AE$2+'Assumptions (Solar)'!$AE$21*'Assumptions (Solar)'!$AE$3)/10^9),0)</f>
        <v>-0.08062323136</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-0.5608099391</v>
      </c>
      <c r="AI1042" s="160">
        <f>IF($AH$902&gt;0,IPMT('Assumptions (Solar)'!$V$10,Model!X$1,'Assumptions (Solar)'!$V$13,'Assumptions (Solar)'!$V$8*Model!$AH$902*('Assumptions (Solar)'!$AF$20*'Assumptions (Solar)'!$AF$2+'Assumptions (Solar)'!$AF$21*'Assumptions (Solar)'!$AF$3)/10^9),0)</f>
        <v>-0.5220975158</v>
      </c>
      <c r="AJ1042" s="160">
        <f>IF($AH$902&gt;0,IPMT('Assumptions (Solar)'!$V$10,Model!Y$1,'Assumptions (Solar)'!$V$13,'Assumptions (Solar)'!$V$8*Model!$AH$902*('Assumptions (Solar)'!$AF$20*'Assumptions (Solar)'!$AF$2+'Assumptions (Solar)'!$AF$21*'Assumptions (Solar)'!$AF$3)/10^9),0)</f>
        <v>-0.4802880986</v>
      </c>
      <c r="AK1042" s="160">
        <f>IF($AH$902&gt;0,IPMT('Assumptions (Solar)'!$V$10,Model!Z$1,'Assumptions (Solar)'!$V$13,'Assumptions (Solar)'!$V$8*Model!$AH$902*('Assumptions (Solar)'!$AF$20*'Assumptions (Solar)'!$AF$2+'Assumptions (Solar)'!$AF$21*'Assumptions (Solar)'!$AF$3)/10^9),0)</f>
        <v>-0.4351339279</v>
      </c>
      <c r="AL1042" s="160">
        <f>IF($AH$902&gt;0,IPMT('Assumptions (Solar)'!$V$10,Model!AA$1,'Assumptions (Solar)'!$V$13,'Assumptions (Solar)'!$V$8*Model!$AH$902*('Assumptions (Solar)'!$AF$20*'Assumptions (Solar)'!$AF$2+'Assumptions (Solar)'!$AF$21*'Assumptions (Solar)'!$AF$3)/10^9),0)</f>
        <v>-0.3863674237</v>
      </c>
      <c r="AM1042" s="160">
        <f>IF($AH$902&gt;0,IPMT('Assumptions (Solar)'!$V$10,Model!AB$1,'Assumptions (Solar)'!$V$13,'Assumptions (Solar)'!$V$8*Model!$AH$902*('Assumptions (Solar)'!$AF$20*'Assumptions (Solar)'!$AF$2+'Assumptions (Solar)'!$AF$21*'Assumptions (Solar)'!$AF$3)/10^9),0)</f>
        <v>-0.3336995991</v>
      </c>
      <c r="AN1042" s="160">
        <f>IF($AH$902&gt;0,IPMT('Assumptions (Solar)'!$V$10,Model!AC$1,'Assumptions (Solar)'!$V$13,'Assumptions (Solar)'!$V$8*Model!$AH$902*('Assumptions (Solar)'!$AF$20*'Assumptions (Solar)'!$AF$2+'Assumptions (Solar)'!$AF$21*'Assumptions (Solar)'!$AF$3)/10^9),0)</f>
        <v>-0.2768183486</v>
      </c>
      <c r="AO1042" s="160">
        <f>IF($AH$902&gt;0,IPMT('Assumptions (Solar)'!$V$10,Model!AD$1,'Assumptions (Solar)'!$V$13,'Assumptions (Solar)'!$V$8*Model!$AH$902*('Assumptions (Solar)'!$AF$20*'Assumptions (Solar)'!$AF$2+'Assumptions (Solar)'!$AF$21*'Assumptions (Solar)'!$AF$3)/10^9),0)</f>
        <v>-0.215386598</v>
      </c>
      <c r="AP1042" s="160">
        <f>IF($AH$902&gt;0,IPMT('Assumptions (Solar)'!$V$10,Model!AE$1,'Assumptions (Solar)'!$V$13,'Assumptions (Solar)'!$V$8*Model!$AH$902*('Assumptions (Solar)'!$AF$20*'Assumptions (Solar)'!$AF$2+'Assumptions (Solar)'!$AF$21*'Assumptions (Solar)'!$AF$3)/10^9),0)</f>
        <v>-0.1490403073</v>
      </c>
      <c r="AQ1042" s="160">
        <f>IF($AH$902&gt;0,IPMT('Assumptions (Solar)'!$V$10,Model!AF$1,'Assumptions (Solar)'!$V$13,'Assumptions (Solar)'!$V$8*Model!$AH$902*('Assumptions (Solar)'!$AF$20*'Assumptions (Solar)'!$AF$2+'Assumptions (Solar)'!$AF$21*'Assumptions (Solar)'!$AF$3)/10^9),0)</f>
        <v>-0.07738631341</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-0.5669838409</v>
      </c>
      <c r="AJ1043" s="160">
        <f>IF($AI$902&gt;0,IPMT('Assumptions (Solar)'!$V$10,Model!X$1,'Assumptions (Solar)'!$V$13,'Assumptions (Solar)'!$V$8*Model!$AI$902*('Assumptions (Solar)'!$AG$20*'Assumptions (Solar)'!$AG$2+'Assumptions (Solar)'!$AG$21*'Assumptions (Solar)'!$AG$3)/10^9),0)</f>
        <v>-0.5278452362</v>
      </c>
      <c r="AK1043" s="160">
        <f>IF($AI$902&gt;0,IPMT('Assumptions (Solar)'!$V$10,Model!Y$1,'Assumptions (Solar)'!$V$13,'Assumptions (Solar)'!$V$8*Model!$AI$902*('Assumptions (Solar)'!$AG$20*'Assumptions (Solar)'!$AG$2+'Assumptions (Solar)'!$AG$21*'Assumptions (Solar)'!$AG$3)/10^9),0)</f>
        <v>-0.4855755432</v>
      </c>
      <c r="AL1043" s="160">
        <f>IF($AI$902&gt;0,IPMT('Assumptions (Solar)'!$V$10,Model!Z$1,'Assumptions (Solar)'!$V$13,'Assumptions (Solar)'!$V$8*Model!$AI$902*('Assumptions (Solar)'!$AG$20*'Assumptions (Solar)'!$AG$2+'Assumptions (Solar)'!$AG$21*'Assumptions (Solar)'!$AG$3)/10^9),0)</f>
        <v>-0.4399242748</v>
      </c>
      <c r="AM1043" s="160">
        <f>IF($AI$902&gt;0,IPMT('Assumptions (Solar)'!$V$10,Model!AA$1,'Assumptions (Solar)'!$V$13,'Assumptions (Solar)'!$V$8*Model!$AI$902*('Assumptions (Solar)'!$AG$20*'Assumptions (Solar)'!$AG$2+'Assumptions (Solar)'!$AG$21*'Assumptions (Solar)'!$AG$3)/10^9),0)</f>
        <v>-0.3906209048</v>
      </c>
      <c r="AN1043" s="160">
        <f>IF($AI$902&gt;0,IPMT('Assumptions (Solar)'!$V$10,Model!AB$1,'Assumptions (Solar)'!$V$13,'Assumptions (Solar)'!$V$8*Model!$AI$902*('Assumptions (Solar)'!$AG$20*'Assumptions (Solar)'!$AG$2+'Assumptions (Solar)'!$AG$21*'Assumptions (Solar)'!$AG$3)/10^9),0)</f>
        <v>-0.3373732653</v>
      </c>
      <c r="AO1043" s="160">
        <f>IF($AI$902&gt;0,IPMT('Assumptions (Solar)'!$V$10,Model!AC$1,'Assumptions (Solar)'!$V$13,'Assumptions (Solar)'!$V$8*Model!$AI$902*('Assumptions (Solar)'!$AG$20*'Assumptions (Solar)'!$AG$2+'Assumptions (Solar)'!$AG$21*'Assumptions (Solar)'!$AG$3)/10^9),0)</f>
        <v>-0.2798658147</v>
      </c>
      <c r="AP1043" s="160">
        <f>IF($AI$902&gt;0,IPMT('Assumptions (Solar)'!$V$10,Model!AD$1,'Assumptions (Solar)'!$V$13,'Assumptions (Solar)'!$V$8*Model!$AI$902*('Assumptions (Solar)'!$AG$20*'Assumptions (Solar)'!$AG$2+'Assumptions (Solar)'!$AG$21*'Assumptions (Solar)'!$AG$3)/10^9),0)</f>
        <v>-0.2177577679</v>
      </c>
      <c r="AQ1043" s="160">
        <f>IF($AI$902&gt;0,IPMT('Assumptions (Solar)'!$V$10,Model!AE$1,'Assumptions (Solar)'!$V$13,'Assumptions (Solar)'!$V$8*Model!$AI$902*('Assumptions (Solar)'!$AG$20*'Assumptions (Solar)'!$AG$2+'Assumptions (Solar)'!$AG$21*'Assumptions (Solar)'!$AG$3)/10^9),0)</f>
        <v>-0.1506810775</v>
      </c>
      <c r="AR1043" s="160">
        <f>IF($AI$902&gt;0,IPMT('Assumptions (Solar)'!$V$10,Model!AF$1,'Assumptions (Solar)'!$V$13,'Assumptions (Solar)'!$V$8*Model!$AI$902*('Assumptions (Solar)'!$AG$20*'Assumptions (Solar)'!$AG$2+'Assumptions (Solar)'!$AG$21*'Assumptions (Solar)'!$AG$3)/10^9),0)</f>
        <v>-0.07823825176</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-0.573184839</v>
      </c>
      <c r="AK1044" s="177">
        <f>IF($AJ$902&gt;0,IPMT('Assumptions (Solar)'!$V$10,Model!X$1,'Assumptions (Solar)'!$V$13,'Assumptions (Solar)'!$V$8*Model!$AJ$902*('Assumptions (Solar)'!$AH$20*'Assumptions (Solar)'!$AH$2+'Assumptions (Solar)'!$AH$21*'Assumptions (Solar)'!$AH$3)/10^9),0)</f>
        <v>-0.5336181826</v>
      </c>
      <c r="AL1044" s="177">
        <f>IF($AJ$902&gt;0,IPMT('Assumptions (Solar)'!$V$10,Model!Y$1,'Assumptions (Solar)'!$V$13,'Assumptions (Solar)'!$V$8*Model!$AJ$902*('Assumptions (Solar)'!$AH$20*'Assumptions (Solar)'!$AH$2+'Assumptions (Solar)'!$AH$21*'Assumptions (Solar)'!$AH$3)/10^9),0)</f>
        <v>-0.4908861937</v>
      </c>
      <c r="AM1044" s="177">
        <f>IF($AJ$902&gt;0,IPMT('Assumptions (Solar)'!$V$10,Model!Z$1,'Assumptions (Solar)'!$V$13,'Assumptions (Solar)'!$V$8*Model!$AJ$902*('Assumptions (Solar)'!$AH$20*'Assumptions (Solar)'!$AH$2+'Assumptions (Solar)'!$AH$21*'Assumptions (Solar)'!$AH$3)/10^9),0)</f>
        <v>-0.4447356457</v>
      </c>
      <c r="AN1044" s="177">
        <f>IF($AJ$902&gt;0,IPMT('Assumptions (Solar)'!$V$10,Model!AA$1,'Assumptions (Solar)'!$V$13,'Assumptions (Solar)'!$V$8*Model!$AJ$902*('Assumptions (Solar)'!$AH$20*'Assumptions (Solar)'!$AH$2+'Assumptions (Solar)'!$AH$21*'Assumptions (Solar)'!$AH$3)/10^9),0)</f>
        <v>-0.3948930539</v>
      </c>
      <c r="AO1044" s="177">
        <f>IF($AJ$902&gt;0,IPMT('Assumptions (Solar)'!$V$10,Model!AB$1,'Assumptions (Solar)'!$V$13,'Assumptions (Solar)'!$V$8*Model!$AJ$902*('Assumptions (Solar)'!$AH$20*'Assumptions (Solar)'!$AH$2+'Assumptions (Solar)'!$AH$21*'Assumptions (Solar)'!$AH$3)/10^9),0)</f>
        <v>-0.3410630548</v>
      </c>
      <c r="AP1044" s="177">
        <f>IF($AJ$902&gt;0,IPMT('Assumptions (Solar)'!$V$10,Model!AC$1,'Assumptions (Solar)'!$V$13,'Assumptions (Solar)'!$V$8*Model!$AJ$902*('Assumptions (Solar)'!$AH$20*'Assumptions (Solar)'!$AH$2+'Assumptions (Solar)'!$AH$21*'Assumptions (Solar)'!$AH$3)/10^9),0)</f>
        <v>-0.2829266557</v>
      </c>
      <c r="AQ1044" s="177">
        <f>IF($AJ$902&gt;0,IPMT('Assumptions (Solar)'!$V$10,Model!AD$1,'Assumptions (Solar)'!$V$13,'Assumptions (Solar)'!$V$8*Model!$AJ$902*('Assumptions (Solar)'!$AH$20*'Assumptions (Solar)'!$AH$2+'Assumptions (Solar)'!$AH$21*'Assumptions (Solar)'!$AH$3)/10^9),0)</f>
        <v>-0.2201393446</v>
      </c>
      <c r="AR1044" s="177">
        <f>IF($AJ$902&gt;0,IPMT('Assumptions (Solar)'!$V$10,Model!AE$1,'Assumptions (Solar)'!$V$13,'Assumptions (Solar)'!$V$8*Model!$AJ$902*('Assumptions (Solar)'!$AH$20*'Assumptions (Solar)'!$AH$2+'Assumptions (Solar)'!$AH$21*'Assumptions (Solar)'!$AH$3)/10^9),0)</f>
        <v>-0.1523290487</v>
      </c>
      <c r="AS1044" s="177">
        <f>IF($AJ$902&gt;0,IPMT('Assumptions (Solar)'!$V$10,Model!AF$1,'Assumptions (Solar)'!$V$13,'Assumptions (Solar)'!$V$8*Model!$AJ$902*('Assumptions (Solar)'!$AH$20*'Assumptions (Solar)'!$AH$2+'Assumptions (Solar)'!$AH$21*'Assumptions (Solar)'!$AH$3)/10^9),0)</f>
        <v>-0.07909392915</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-0.5788729837</v>
      </c>
      <c r="AL1045" s="160">
        <f>IF($AK$902&gt;0,IPMT('Assumptions (Solar)'!$V$10,Model!X$1,'Assumptions (Solar)'!$V$13,'Assumptions (Solar)'!$V$8*Model!$AK$902*('Assumptions (Solar)'!$AI$20*'Assumptions (Solar)'!$AI$2+'Assumptions (Solar)'!$AI$21*'Assumptions (Solar)'!$AI$3)/10^9),0)</f>
        <v>-0.5389136776</v>
      </c>
      <c r="AM1045" s="160">
        <f>IF($AK$902&gt;0,IPMT('Assumptions (Solar)'!$V$10,Model!Y$1,'Assumptions (Solar)'!$V$13,'Assumptions (Solar)'!$V$8*Model!$AK$902*('Assumptions (Solar)'!$AI$20*'Assumptions (Solar)'!$AI$2+'Assumptions (Solar)'!$AI$21*'Assumptions (Solar)'!$AI$3)/10^9),0)</f>
        <v>-0.495757627</v>
      </c>
      <c r="AN1045" s="160">
        <f>IF($AK$902&gt;0,IPMT('Assumptions (Solar)'!$V$10,Model!Z$1,'Assumptions (Solar)'!$V$13,'Assumptions (Solar)'!$V$8*Model!$AK$902*('Assumptions (Solar)'!$AI$20*'Assumptions (Solar)'!$AI$2+'Assumptions (Solar)'!$AI$21*'Assumptions (Solar)'!$AI$3)/10^9),0)</f>
        <v>-0.4491490924</v>
      </c>
      <c r="AO1045" s="160">
        <f>IF($AK$902&gt;0,IPMT('Assumptions (Solar)'!$V$10,Model!AA$1,'Assumptions (Solar)'!$V$13,'Assumptions (Solar)'!$V$8*Model!$AK$902*('Assumptions (Solar)'!$AI$20*'Assumptions (Solar)'!$AI$2+'Assumptions (Solar)'!$AI$21*'Assumptions (Solar)'!$AI$3)/10^9),0)</f>
        <v>-0.398811875</v>
      </c>
      <c r="AP1045" s="160">
        <f>IF($AK$902&gt;0,IPMT('Assumptions (Solar)'!$V$10,Model!AB$1,'Assumptions (Solar)'!$V$13,'Assumptions (Solar)'!$V$8*Model!$AK$902*('Assumptions (Solar)'!$AI$20*'Assumptions (Solar)'!$AI$2+'Assumptions (Solar)'!$AI$21*'Assumptions (Solar)'!$AI$3)/10^9),0)</f>
        <v>-0.3444476802</v>
      </c>
      <c r="AQ1045" s="160">
        <f>IF($AK$902&gt;0,IPMT('Assumptions (Solar)'!$V$10,Model!AC$1,'Assumptions (Solar)'!$V$13,'Assumptions (Solar)'!$V$8*Model!$AK$902*('Assumptions (Solar)'!$AI$20*'Assumptions (Solar)'!$AI$2+'Assumptions (Solar)'!$AI$21*'Assumptions (Solar)'!$AI$3)/10^9),0)</f>
        <v>-0.2857343499</v>
      </c>
      <c r="AR1045" s="160">
        <f>IF($AK$902&gt;0,IPMT('Assumptions (Solar)'!$V$10,Model!AD$1,'Assumptions (Solar)'!$V$13,'Assumptions (Solar)'!$V$8*Model!$AK$902*('Assumptions (Solar)'!$AI$20*'Assumptions (Solar)'!$AI$2+'Assumptions (Solar)'!$AI$21*'Assumptions (Solar)'!$AI$3)/10^9),0)</f>
        <v>-0.2223239531</v>
      </c>
      <c r="AS1045" s="160">
        <f>IF($AK$902&gt;0,IPMT('Assumptions (Solar)'!$V$10,Model!AE$1,'Assumptions (Solar)'!$V$13,'Assumptions (Solar)'!$V$8*Model!$AK$902*('Assumptions (Solar)'!$AI$20*'Assumptions (Solar)'!$AI$2+'Assumptions (Solar)'!$AI$21*'Assumptions (Solar)'!$AI$3)/10^9),0)</f>
        <v>-0.1538407246</v>
      </c>
      <c r="AT1045" s="160">
        <f>IF($AK$902&gt;0,IPMT('Assumptions (Solar)'!$V$10,Model!AF$1,'Assumptions (Solar)'!$V$13,'Assumptions (Solar)'!$V$8*Model!$AK$902*('Assumptions (Solar)'!$AI$20*'Assumptions (Solar)'!$AI$2+'Assumptions (Solar)'!$AI$21*'Assumptions (Solar)'!$AI$3)/10^9),0)</f>
        <v>-0.07987883776</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-0.5858509237</v>
      </c>
      <c r="AM1046" s="177">
        <f>IF($AL$902&gt;0,IPMT('Assumptions (Solar)'!$V$10,Model!X$1,'Assumptions (Solar)'!$V$13,'Assumptions (Solar)'!$V$8*Model!$AL$902*('Assumptions (Solar)'!$AJ$20*'Assumptions (Solar)'!$AJ$2+'Assumptions (Solar)'!$AJ$21*'Assumptions (Solar)'!$AJ$3)/10^9),0)</f>
        <v>-0.545409934</v>
      </c>
      <c r="AN1046" s="177">
        <f>IF($AL$902&gt;0,IPMT('Assumptions (Solar)'!$V$10,Model!Y$1,'Assumptions (Solar)'!$V$13,'Assumptions (Solar)'!$V$8*Model!$AL$902*('Assumptions (Solar)'!$AJ$20*'Assumptions (Solar)'!$AJ$2+'Assumptions (Solar)'!$AJ$21*'Assumptions (Solar)'!$AJ$3)/10^9),0)</f>
        <v>-0.5017336651</v>
      </c>
      <c r="AO1046" s="177">
        <f>IF($AL$902&gt;0,IPMT('Assumptions (Solar)'!$V$10,Model!Z$1,'Assumptions (Solar)'!$V$13,'Assumptions (Solar)'!$V$8*Model!$AL$902*('Assumptions (Solar)'!$AJ$20*'Assumptions (Solar)'!$AJ$2+'Assumptions (Solar)'!$AJ$21*'Assumptions (Solar)'!$AJ$3)/10^9),0)</f>
        <v>-0.4545632947</v>
      </c>
      <c r="AP1046" s="177">
        <f>IF($AL$902&gt;0,IPMT('Assumptions (Solar)'!$V$10,Model!AA$1,'Assumptions (Solar)'!$V$13,'Assumptions (Solar)'!$V$8*Model!$AL$902*('Assumptions (Solar)'!$AJ$20*'Assumptions (Solar)'!$AJ$2+'Assumptions (Solar)'!$AJ$21*'Assumptions (Solar)'!$AJ$3)/10^9),0)</f>
        <v>-0.4036192946</v>
      </c>
      <c r="AQ1046" s="177">
        <f>IF($AL$902&gt;0,IPMT('Assumptions (Solar)'!$V$10,Model!AB$1,'Assumptions (Solar)'!$V$13,'Assumptions (Solar)'!$V$8*Model!$AL$902*('Assumptions (Solar)'!$AJ$20*'Assumptions (Solar)'!$AJ$2+'Assumptions (Solar)'!$AJ$21*'Assumptions (Solar)'!$AJ$3)/10^9),0)</f>
        <v>-0.3485997746</v>
      </c>
      <c r="AR1046" s="177">
        <f>IF($AL$902&gt;0,IPMT('Assumptions (Solar)'!$V$10,Model!AC$1,'Assumptions (Solar)'!$V$13,'Assumptions (Solar)'!$V$8*Model!$AL$902*('Assumptions (Solar)'!$AJ$20*'Assumptions (Solar)'!$AJ$2+'Assumptions (Solar)'!$AJ$21*'Assumptions (Solar)'!$AJ$3)/10^9),0)</f>
        <v>-0.289178693</v>
      </c>
      <c r="AS1046" s="177">
        <f>IF($AL$902&gt;0,IPMT('Assumptions (Solar)'!$V$10,Model!AD$1,'Assumptions (Solar)'!$V$13,'Assumptions (Solar)'!$V$8*Model!$AL$902*('Assumptions (Solar)'!$AJ$20*'Assumptions (Solar)'!$AJ$2+'Assumptions (Solar)'!$AJ$21*'Assumptions (Solar)'!$AJ$3)/10^9),0)</f>
        <v>-0.2250039248</v>
      </c>
      <c r="AT1046" s="177">
        <f>IF($AL$902&gt;0,IPMT('Assumptions (Solar)'!$V$10,Model!AE$1,'Assumptions (Solar)'!$V$13,'Assumptions (Solar)'!$V$8*Model!$AL$902*('Assumptions (Solar)'!$AJ$20*'Assumptions (Solar)'!$AJ$2+'Assumptions (Solar)'!$AJ$21*'Assumptions (Solar)'!$AJ$3)/10^9),0)</f>
        <v>-0.1556951752</v>
      </c>
      <c r="AU1046" s="177">
        <f>IF($AL$902&gt;0,IPMT('Assumptions (Solar)'!$V$10,Model!AF$1,'Assumptions (Solar)'!$V$13,'Assumptions (Solar)'!$V$8*Model!$AL$902*('Assumptions (Solar)'!$AJ$20*'Assumptions (Solar)'!$AJ$2+'Assumptions (Solar)'!$AJ$21*'Assumptions (Solar)'!$AJ$3)/10^9),0)</f>
        <v>-0.08084172556</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-0.5930424312</v>
      </c>
      <c r="AN1047" s="160">
        <f>IF($AM$902&gt;0,IPMT('Assumptions (Solar)'!$V$10,Model!X$1,'Assumptions (Solar)'!$V$13,'Assumptions (Solar)'!$V$8*Model!$AM$902*('Assumptions (Solar)'!$AK$20*'Assumptions (Solar)'!$AK$2+'Assumptions (Solar)'!$AK$21*'Assumptions (Solar)'!$AK$3)/10^9),0)</f>
        <v>-0.5521050154</v>
      </c>
      <c r="AO1047" s="160">
        <f>IF($AM$902&gt;0,IPMT('Assumptions (Solar)'!$V$10,Model!Y$1,'Assumptions (Solar)'!$V$13,'Assumptions (Solar)'!$V$8*Model!$AM$902*('Assumptions (Solar)'!$AK$20*'Assumptions (Solar)'!$AK$2+'Assumptions (Solar)'!$AK$21*'Assumptions (Solar)'!$AK$3)/10^9),0)</f>
        <v>-0.5078926063</v>
      </c>
      <c r="AP1047" s="160">
        <f>IF($AM$902&gt;0,IPMT('Assumptions (Solar)'!$V$10,Model!Z$1,'Assumptions (Solar)'!$V$13,'Assumptions (Solar)'!$V$8*Model!$AM$902*('Assumptions (Solar)'!$AK$20*'Assumptions (Solar)'!$AK$2+'Assumptions (Solar)'!$AK$21*'Assumptions (Solar)'!$AK$3)/10^9),0)</f>
        <v>-0.4601432045</v>
      </c>
      <c r="AQ1047" s="160">
        <f>IF($AM$902&gt;0,IPMT('Assumptions (Solar)'!$V$10,Model!AA$1,'Assumptions (Solar)'!$V$13,'Assumptions (Solar)'!$V$8*Model!$AM$902*('Assumptions (Solar)'!$AK$20*'Assumptions (Solar)'!$AK$2+'Assumptions (Solar)'!$AK$21*'Assumptions (Solar)'!$AK$3)/10^9),0)</f>
        <v>-0.4085738506</v>
      </c>
      <c r="AR1047" s="160">
        <f>IF($AM$902&gt;0,IPMT('Assumptions (Solar)'!$V$10,Model!AB$1,'Assumptions (Solar)'!$V$13,'Assumptions (Solar)'!$V$8*Model!$AM$902*('Assumptions (Solar)'!$AK$20*'Assumptions (Solar)'!$AK$2+'Assumptions (Solar)'!$AK$21*'Assumptions (Solar)'!$AK$3)/10^9),0)</f>
        <v>-0.3528789484</v>
      </c>
      <c r="AS1047" s="160">
        <f>IF($AM$902&gt;0,IPMT('Assumptions (Solar)'!$V$10,Model!AC$1,'Assumptions (Solar)'!$V$13,'Assumptions (Solar)'!$V$8*Model!$AM$902*('Assumptions (Solar)'!$AK$20*'Assumptions (Solar)'!$AK$2+'Assumptions (Solar)'!$AK$21*'Assumptions (Solar)'!$AK$3)/10^9),0)</f>
        <v>-0.2927284539</v>
      </c>
      <c r="AT1047" s="160">
        <f>IF($AM$902&gt;0,IPMT('Assumptions (Solar)'!$V$10,Model!AD$1,'Assumptions (Solar)'!$V$13,'Assumptions (Solar)'!$V$8*Model!$AM$902*('Assumptions (Solar)'!$AK$20*'Assumptions (Solar)'!$AK$2+'Assumptions (Solar)'!$AK$21*'Assumptions (Solar)'!$AK$3)/10^9),0)</f>
        <v>-0.2277659199</v>
      </c>
      <c r="AU1047" s="160">
        <f>IF($AM$902&gt;0,IPMT('Assumptions (Solar)'!$V$10,Model!AE$1,'Assumptions (Solar)'!$V$13,'Assumptions (Solar)'!$V$8*Model!$AM$902*('Assumptions (Solar)'!$AK$20*'Assumptions (Solar)'!$AK$2+'Assumptions (Solar)'!$AK$21*'Assumptions (Solar)'!$AK$3)/10^9),0)</f>
        <v>-0.1576063832</v>
      </c>
      <c r="AV1047" s="160">
        <f>IF($AM$902&gt;0,IPMT('Assumptions (Solar)'!$V$10,Model!AF$1,'Assumptions (Solar)'!$V$13,'Assumptions (Solar)'!$V$8*Model!$AM$902*('Assumptions (Solar)'!$AK$20*'Assumptions (Solar)'!$AK$2+'Assumptions (Solar)'!$AK$21*'Assumptions (Solar)'!$AK$3)/10^9),0)</f>
        <v>-0.08183408361</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-0.6082720242</v>
      </c>
      <c r="AO1048" s="160">
        <f>IF($AN$902&gt;0,IPMT('Assumptions (Solar)'!$V$10,Model!X$1,'Assumptions (Solar)'!$V$13,'Assumptions (Solar)'!$V$8*Model!$AN$902*('Assumptions (Solar)'!$AL$20*'Assumptions (Solar)'!$AL$2+'Assumptions (Solar)'!$AL$21*'Assumptions (Solar)'!$AL$3)/10^9),0)</f>
        <v>-0.5662833173</v>
      </c>
      <c r="AP1048" s="160">
        <f>IF($AN$902&gt;0,IPMT('Assumptions (Solar)'!$V$10,Model!Y$1,'Assumptions (Solar)'!$V$13,'Assumptions (Solar)'!$V$8*Model!$AN$902*('Assumptions (Solar)'!$AL$20*'Assumptions (Solar)'!$AL$2+'Assumptions (Solar)'!$AL$21*'Assumptions (Solar)'!$AL$3)/10^9),0)</f>
        <v>-0.520935514</v>
      </c>
      <c r="AQ1048" s="160">
        <f>IF($AN$902&gt;0,IPMT('Assumptions (Solar)'!$V$10,Model!Z$1,'Assumptions (Solar)'!$V$13,'Assumptions (Solar)'!$V$8*Model!$AN$902*('Assumptions (Solar)'!$AL$20*'Assumptions (Solar)'!$AL$2+'Assumptions (Solar)'!$AL$21*'Assumptions (Solar)'!$AL$3)/10^9),0)</f>
        <v>-0.4719598863</v>
      </c>
      <c r="AR1048" s="160">
        <f>IF($AN$902&gt;0,IPMT('Assumptions (Solar)'!$V$10,Model!AA$1,'Assumptions (Solar)'!$V$13,'Assumptions (Solar)'!$V$8*Model!$AN$902*('Assumptions (Solar)'!$AL$20*'Assumptions (Solar)'!$AL$2+'Assumptions (Solar)'!$AL$21*'Assumptions (Solar)'!$AL$3)/10^9),0)</f>
        <v>-0.4190662085</v>
      </c>
      <c r="AS1048" s="160">
        <f>IF($AN$902&gt;0,IPMT('Assumptions (Solar)'!$V$10,Model!AB$1,'Assumptions (Solar)'!$V$13,'Assumptions (Solar)'!$V$8*Model!$AN$902*('Assumptions (Solar)'!$AL$20*'Assumptions (Solar)'!$AL$2+'Assumptions (Solar)'!$AL$21*'Assumptions (Solar)'!$AL$3)/10^9),0)</f>
        <v>-0.3619410364</v>
      </c>
      <c r="AT1048" s="160">
        <f>IF($AN$902&gt;0,IPMT('Assumptions (Solar)'!$V$10,Model!AC$1,'Assumptions (Solar)'!$V$13,'Assumptions (Solar)'!$V$8*Model!$AN$902*('Assumptions (Solar)'!$AL$20*'Assumptions (Solar)'!$AL$2+'Assumptions (Solar)'!$AL$21*'Assumptions (Solar)'!$AL$3)/10^9),0)</f>
        <v>-0.3002458506</v>
      </c>
      <c r="AU1048" s="160">
        <f>IF($AN$902&gt;0,IPMT('Assumptions (Solar)'!$V$10,Model!AD$1,'Assumptions (Solar)'!$V$13,'Assumptions (Solar)'!$V$8*Model!$AN$902*('Assumptions (Solar)'!$AL$20*'Assumptions (Solar)'!$AL$2+'Assumptions (Solar)'!$AL$21*'Assumptions (Solar)'!$AL$3)/10^9),0)</f>
        <v>-0.2336150499</v>
      </c>
      <c r="AV1048" s="160">
        <f>IF($AN$902&gt;0,IPMT('Assumptions (Solar)'!$V$10,Model!AE$1,'Assumptions (Solar)'!$V$13,'Assumptions (Solar)'!$V$8*Model!$AN$902*('Assumptions (Solar)'!$AL$20*'Assumptions (Solar)'!$AL$2+'Assumptions (Solar)'!$AL$21*'Assumptions (Solar)'!$AL$3)/10^9),0)</f>
        <v>-0.1616537851</v>
      </c>
      <c r="AW1048" s="160">
        <f>IF($AN$902&gt;0,IPMT('Assumptions (Solar)'!$V$10,Model!AF$1,'Assumptions (Solar)'!$V$13,'Assumptions (Solar)'!$V$8*Model!$AN$902*('Assumptions (Solar)'!$AL$20*'Assumptions (Solar)'!$AL$2+'Assumptions (Solar)'!$AL$21*'Assumptions (Solar)'!$AL$3)/10^9),0)</f>
        <v>-0.08393561921</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-0.6108815377</v>
      </c>
      <c r="AP1049" s="160">
        <f>IF($AO$902&gt;0,IPMT('Assumptions (Solar)'!$V$10,Model!X$1,'Assumptions (Solar)'!$V$13,'Assumptions (Solar)'!$V$8*Model!$AO$902*('Assumptions (Solar)'!$AM$20*'Assumptions (Solar)'!$AM$2+'Assumptions (Solar)'!$AM$21*'Assumptions (Solar)'!$AM$3)/10^9),0)</f>
        <v>-0.5687126975</v>
      </c>
      <c r="AQ1049" s="160">
        <f>IF($AO$902&gt;0,IPMT('Assumptions (Solar)'!$V$10,Model!Y$1,'Assumptions (Solar)'!$V$13,'Assumptions (Solar)'!$V$8*Model!$AO$902*('Assumptions (Solar)'!$AM$20*'Assumptions (Solar)'!$AM$2+'Assumptions (Solar)'!$AM$21*'Assumptions (Solar)'!$AM$3)/10^9),0)</f>
        <v>-0.5231703501</v>
      </c>
      <c r="AR1049" s="160">
        <f>IF($AO$902&gt;0,IPMT('Assumptions (Solar)'!$V$10,Model!Z$1,'Assumptions (Solar)'!$V$13,'Assumptions (Solar)'!$V$8*Model!$AO$902*('Assumptions (Solar)'!$AM$20*'Assumptions (Solar)'!$AM$2+'Assumptions (Solar)'!$AM$21*'Assumptions (Solar)'!$AM$3)/10^9),0)</f>
        <v>-0.4739846148</v>
      </c>
      <c r="AS1049" s="160">
        <f>IF($AO$902&gt;0,IPMT('Assumptions (Solar)'!$V$10,Model!AA$1,'Assumptions (Solar)'!$V$13,'Assumptions (Solar)'!$V$8*Model!$AO$902*('Assumptions (Solar)'!$AM$20*'Assumptions (Solar)'!$AM$2+'Assumptions (Solar)'!$AM$21*'Assumptions (Solar)'!$AM$3)/10^9),0)</f>
        <v>-0.4208640208</v>
      </c>
      <c r="AT1049" s="160">
        <f>IF($AO$902&gt;0,IPMT('Assumptions (Solar)'!$V$10,Model!AB$1,'Assumptions (Solar)'!$V$13,'Assumptions (Solar)'!$V$8*Model!$AO$902*('Assumptions (Solar)'!$AM$20*'Assumptions (Solar)'!$AM$2+'Assumptions (Solar)'!$AM$21*'Assumptions (Solar)'!$AM$3)/10^9),0)</f>
        <v>-0.3634937793</v>
      </c>
      <c r="AU1049" s="160">
        <f>IF($AO$902&gt;0,IPMT('Assumptions (Solar)'!$V$10,Model!AC$1,'Assumptions (Solar)'!$V$13,'Assumptions (Solar)'!$V$8*Model!$AO$902*('Assumptions (Solar)'!$AM$20*'Assumptions (Solar)'!$AM$2+'Assumptions (Solar)'!$AM$21*'Assumptions (Solar)'!$AM$3)/10^9),0)</f>
        <v>-0.3015339184</v>
      </c>
      <c r="AV1049" s="160">
        <f>IF($AO$902&gt;0,IPMT('Assumptions (Solar)'!$V$10,Model!AD$1,'Assumptions (Solar)'!$V$13,'Assumptions (Solar)'!$V$8*Model!$AO$902*('Assumptions (Solar)'!$AM$20*'Assumptions (Solar)'!$AM$2+'Assumptions (Solar)'!$AM$21*'Assumptions (Solar)'!$AM$3)/10^9),0)</f>
        <v>-0.2346172687</v>
      </c>
      <c r="AW1049" s="160">
        <f>IF($AO$902&gt;0,IPMT('Assumptions (Solar)'!$V$10,Model!AE$1,'Assumptions (Solar)'!$V$13,'Assumptions (Solar)'!$V$8*Model!$AO$902*('Assumptions (Solar)'!$AM$20*'Assumptions (Solar)'!$AM$2+'Assumptions (Solar)'!$AM$21*'Assumptions (Solar)'!$AM$3)/10^9),0)</f>
        <v>-0.1623472869</v>
      </c>
      <c r="AX1049" s="160">
        <f>IF($AO$902&gt;0,IPMT('Assumptions (Solar)'!$V$10,Model!AF$1,'Assumptions (Solar)'!$V$13,'Assumptions (Solar)'!$V$8*Model!$AO$902*('Assumptions (Solar)'!$AM$20*'Assumptions (Solar)'!$AM$2+'Assumptions (Solar)'!$AM$21*'Assumptions (Solar)'!$AM$3)/10^9),0)</f>
        <v>-0.08429570668</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-0.6153228856</v>
      </c>
      <c r="AQ1050" s="160">
        <f>IF($AP$902&gt;0,IPMT('Assumptions (Solar)'!$V$10,Model!X$1,'Assumptions (Solar)'!$V$13,'Assumptions (Solar)'!$V$8*Model!$AP$902*('Assumptions (Solar)'!$AN$20*'Assumptions (Solar)'!$AN$2+'Assumptions (Solar)'!$AN$21*'Assumptions (Solar)'!$AN$3)/10^9),0)</f>
        <v>-0.5728474614</v>
      </c>
      <c r="AR1050" s="160">
        <f>IF($AP$902&gt;0,IPMT('Assumptions (Solar)'!$V$10,Model!Y$1,'Assumptions (Solar)'!$V$13,'Assumptions (Solar)'!$V$8*Model!$AP$902*('Assumptions (Solar)'!$AN$20*'Assumptions (Solar)'!$AN$2+'Assumptions (Solar)'!$AN$21*'Assumptions (Solar)'!$AN$3)/10^9),0)</f>
        <v>-0.5269740033</v>
      </c>
      <c r="AS1050" s="160">
        <f>IF($AP$902&gt;0,IPMT('Assumptions (Solar)'!$V$10,Model!Z$1,'Assumptions (Solar)'!$V$13,'Assumptions (Solar)'!$V$8*Model!$AP$902*('Assumptions (Solar)'!$AN$20*'Assumptions (Solar)'!$AN$2+'Assumptions (Solar)'!$AN$21*'Assumptions (Solar)'!$AN$3)/10^9),0)</f>
        <v>-0.4774306686</v>
      </c>
      <c r="AT1050" s="160">
        <f>IF($AP$902&gt;0,IPMT('Assumptions (Solar)'!$V$10,Model!AA$1,'Assumptions (Solar)'!$V$13,'Assumptions (Solar)'!$V$8*Model!$AP$902*('Assumptions (Solar)'!$AN$20*'Assumptions (Solar)'!$AN$2+'Assumptions (Solar)'!$AN$21*'Assumptions (Solar)'!$AN$3)/10^9),0)</f>
        <v>-0.423923867</v>
      </c>
      <c r="AU1050" s="160">
        <f>IF($AP$902&gt;0,IPMT('Assumptions (Solar)'!$V$10,Model!AB$1,'Assumptions (Solar)'!$V$13,'Assumptions (Solar)'!$V$8*Model!$AP$902*('Assumptions (Solar)'!$AN$20*'Assumptions (Solar)'!$AN$2+'Assumptions (Solar)'!$AN$21*'Assumptions (Solar)'!$AN$3)/10^9),0)</f>
        <v>-0.3661365214</v>
      </c>
      <c r="AV1050" s="160">
        <f>IF($AP$902&gt;0,IPMT('Assumptions (Solar)'!$V$10,Model!AC$1,'Assumptions (Solar)'!$V$13,'Assumptions (Solar)'!$V$8*Model!$AP$902*('Assumptions (Solar)'!$AN$20*'Assumptions (Solar)'!$AN$2+'Assumptions (Solar)'!$AN$21*'Assumptions (Solar)'!$AN$3)/10^9),0)</f>
        <v>-0.303726188</v>
      </c>
      <c r="AW1050" s="160">
        <f>IF($AP$902&gt;0,IPMT('Assumptions (Solar)'!$V$10,Model!AD$1,'Assumptions (Solar)'!$V$13,'Assumptions (Solar)'!$V$8*Model!$AP$902*('Assumptions (Solar)'!$AN$20*'Assumptions (Solar)'!$AN$2+'Assumptions (Solar)'!$AN$21*'Assumptions (Solar)'!$AN$3)/10^9),0)</f>
        <v>-0.2363230281</v>
      </c>
      <c r="AX1050" s="160">
        <f>IF($AP$902&gt;0,IPMT('Assumptions (Solar)'!$V$10,Model!AE$1,'Assumptions (Solar)'!$V$13,'Assumptions (Solar)'!$V$8*Model!$AP$902*('Assumptions (Solar)'!$AN$20*'Assumptions (Solar)'!$AN$2+'Assumptions (Solar)'!$AN$21*'Assumptions (Solar)'!$AN$3)/10^9),0)</f>
        <v>-0.1635276153</v>
      </c>
      <c r="AY1050" s="160">
        <f>IF($AP$902&gt;0,IPMT('Assumptions (Solar)'!$V$10,Model!AF$1,'Assumptions (Solar)'!$V$13,'Assumptions (Solar)'!$V$8*Model!$AP$902*('Assumptions (Solar)'!$AN$20*'Assumptions (Solar)'!$AN$2+'Assumptions (Solar)'!$AN$21*'Assumptions (Solar)'!$AN$3)/10^9),0)</f>
        <v>-0.08490856947</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-0.6187420155</v>
      </c>
      <c r="AR1051" s="160">
        <f>IF($AQ$902&gt;0,IPMT('Assumptions (Solar)'!$V$10,Model!X$1,'Assumptions (Solar)'!$V$13,'Assumptions (Solar)'!$V$8*Model!$AQ$902*('Assumptions (Solar)'!$AO$20*'Assumptions (Solar)'!$AO$2+'Assumptions (Solar)'!$AO$21*'Assumptions (Solar)'!$AO$3)/10^9),0)</f>
        <v>-0.5760305706</v>
      </c>
      <c r="AS1051" s="160">
        <f>IF($AQ$902&gt;0,IPMT('Assumptions (Solar)'!$V$10,Model!Y$1,'Assumptions (Solar)'!$V$13,'Assumptions (Solar)'!$V$8*Model!$AQ$902*('Assumptions (Solar)'!$AO$20*'Assumptions (Solar)'!$AO$2+'Assumptions (Solar)'!$AO$21*'Assumptions (Solar)'!$AO$3)/10^9),0)</f>
        <v>-0.52990221</v>
      </c>
      <c r="AT1051" s="160">
        <f>IF($AQ$902&gt;0,IPMT('Assumptions (Solar)'!$V$10,Model!Z$1,'Assumptions (Solar)'!$V$13,'Assumptions (Solar)'!$V$8*Model!$AQ$902*('Assumptions (Solar)'!$AO$20*'Assumptions (Solar)'!$AO$2+'Assumptions (Solar)'!$AO$21*'Assumptions (Solar)'!$AO$3)/10^9),0)</f>
        <v>-0.4800835806</v>
      </c>
      <c r="AU1051" s="160">
        <f>IF($AQ$902&gt;0,IPMT('Assumptions (Solar)'!$V$10,Model!AA$1,'Assumptions (Solar)'!$V$13,'Assumptions (Solar)'!$V$8*Model!$AQ$902*('Assumptions (Solar)'!$AO$20*'Assumptions (Solar)'!$AO$2+'Assumptions (Solar)'!$AO$21*'Assumptions (Solar)'!$AO$3)/10^9),0)</f>
        <v>-0.4262794608</v>
      </c>
      <c r="AV1051" s="160">
        <f>IF($AQ$902&gt;0,IPMT('Assumptions (Solar)'!$V$10,Model!AB$1,'Assumptions (Solar)'!$V$13,'Assumptions (Solar)'!$V$8*Model!$AQ$902*('Assumptions (Solar)'!$AO$20*'Assumptions (Solar)'!$AO$2+'Assumptions (Solar)'!$AO$21*'Assumptions (Solar)'!$AO$3)/10^9),0)</f>
        <v>-0.3681710115</v>
      </c>
      <c r="AW1051" s="160">
        <f>IF($AQ$902&gt;0,IPMT('Assumptions (Solar)'!$V$10,Model!AC$1,'Assumptions (Solar)'!$V$13,'Assumptions (Solar)'!$V$8*Model!$AQ$902*('Assumptions (Solar)'!$AO$20*'Assumptions (Solar)'!$AO$2+'Assumptions (Solar)'!$AO$21*'Assumptions (Solar)'!$AO$3)/10^9),0)</f>
        <v>-0.3054138862</v>
      </c>
      <c r="AX1051" s="160">
        <f>IF($AQ$902&gt;0,IPMT('Assumptions (Solar)'!$V$10,Model!AD$1,'Assumptions (Solar)'!$V$13,'Assumptions (Solar)'!$V$8*Model!$AQ$902*('Assumptions (Solar)'!$AO$20*'Assumptions (Solar)'!$AO$2+'Assumptions (Solar)'!$AO$21*'Assumptions (Solar)'!$AO$3)/10^9),0)</f>
        <v>-0.2376361909</v>
      </c>
      <c r="AY1051" s="160">
        <f>IF($AQ$902&gt;0,IPMT('Assumptions (Solar)'!$V$10,Model!AE$1,'Assumptions (Solar)'!$V$13,'Assumptions (Solar)'!$V$8*Model!$AQ$902*('Assumptions (Solar)'!$AO$20*'Assumptions (Solar)'!$AO$2+'Assumptions (Solar)'!$AO$21*'Assumptions (Solar)'!$AO$3)/10^9),0)</f>
        <v>-0.1644362799</v>
      </c>
      <c r="AZ1051" s="160">
        <f>IF($AQ$902&gt;0,IPMT('Assumptions (Solar)'!$V$10,Model!AF$1,'Assumptions (Solar)'!$V$13,'Assumptions (Solar)'!$V$8*Model!$AQ$902*('Assumptions (Solar)'!$AO$20*'Assumptions (Solar)'!$AO$2+'Assumptions (Solar)'!$AO$21*'Assumptions (Solar)'!$AO$3)/10^9),0)</f>
        <v>-0.08538037612</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-0.6264803476</v>
      </c>
      <c r="AS1052" s="160">
        <f>IF($AR$902&gt;0,IPMT('Assumptions (Solar)'!$V$10,Model!X$1,'Assumptions (Solar)'!$V$13,'Assumptions (Solar)'!$V$8*Model!$AR$902*('Assumptions (Solar)'!$AP$20*'Assumptions (Solar)'!$AP$2+'Assumptions (Solar)'!$AP$21*'Assumptions (Solar)'!$AP$3)/10^9),0)</f>
        <v>-0.5832347295</v>
      </c>
      <c r="AT1052" s="160">
        <f>IF($AR$902&gt;0,IPMT('Assumptions (Solar)'!$V$10,Model!Y$1,'Assumptions (Solar)'!$V$13,'Assumptions (Solar)'!$V$8*Model!$AR$902*('Assumptions (Solar)'!$AP$20*'Assumptions (Solar)'!$AP$2+'Assumptions (Solar)'!$AP$21*'Assumptions (Solar)'!$AP$3)/10^9),0)</f>
        <v>-0.536529462</v>
      </c>
      <c r="AU1052" s="160">
        <f>IF($AR$902&gt;0,IPMT('Assumptions (Solar)'!$V$10,Model!Z$1,'Assumptions (Solar)'!$V$13,'Assumptions (Solar)'!$V$8*Model!$AR$902*('Assumptions (Solar)'!$AP$20*'Assumptions (Solar)'!$AP$2+'Assumptions (Solar)'!$AP$21*'Assumptions (Solar)'!$AP$3)/10^9),0)</f>
        <v>-0.4860877731</v>
      </c>
      <c r="AV1052" s="160">
        <f>IF($AR$902&gt;0,IPMT('Assumptions (Solar)'!$V$10,Model!AA$1,'Assumptions (Solar)'!$V$13,'Assumptions (Solar)'!$V$8*Model!$AR$902*('Assumptions (Solar)'!$AP$20*'Assumptions (Solar)'!$AP$2+'Assumptions (Solar)'!$AP$21*'Assumptions (Solar)'!$AP$3)/10^9),0)</f>
        <v>-0.431610749</v>
      </c>
      <c r="AW1052" s="160">
        <f>IF($AR$902&gt;0,IPMT('Assumptions (Solar)'!$V$10,Model!AB$1,'Assumptions (Solar)'!$V$13,'Assumptions (Solar)'!$V$8*Model!$AR$902*('Assumptions (Solar)'!$AP$20*'Assumptions (Solar)'!$AP$2+'Assumptions (Solar)'!$AP$21*'Assumptions (Solar)'!$AP$3)/10^9),0)</f>
        <v>-0.3727755631</v>
      </c>
      <c r="AX1052" s="160">
        <f>IF($AR$902&gt;0,IPMT('Assumptions (Solar)'!$V$10,Model!AC$1,'Assumptions (Solar)'!$V$13,'Assumptions (Solar)'!$V$8*Model!$AR$902*('Assumptions (Solar)'!$AP$20*'Assumptions (Solar)'!$AP$2+'Assumptions (Solar)'!$AP$21*'Assumptions (Solar)'!$AP$3)/10^9),0)</f>
        <v>-0.3092335622</v>
      </c>
      <c r="AY1052" s="160">
        <f>IF($AR$902&gt;0,IPMT('Assumptions (Solar)'!$V$10,Model!AD$1,'Assumptions (Solar)'!$V$13,'Assumptions (Solar)'!$V$8*Model!$AR$902*('Assumptions (Solar)'!$AP$20*'Assumptions (Solar)'!$AP$2+'Assumptions (Solar)'!$AP$21*'Assumptions (Solar)'!$AP$3)/10^9),0)</f>
        <v>-0.2406082013</v>
      </c>
      <c r="AZ1052" s="160">
        <f>IF($AR$902&gt;0,IPMT('Assumptions (Solar)'!$V$10,Model!AE$1,'Assumptions (Solar)'!$V$13,'Assumptions (Solar)'!$V$8*Model!$AR$902*('Assumptions (Solar)'!$AP$20*'Assumptions (Solar)'!$AP$2+'Assumptions (Solar)'!$AP$21*'Assumptions (Solar)'!$AP$3)/10^9),0)</f>
        <v>-0.1664928116</v>
      </c>
      <c r="BA1052" s="160">
        <f>IF($AR$902&gt;0,IPMT('Assumptions (Solar)'!$V$10,Model!AF$1,'Assumptions (Solar)'!$V$13,'Assumptions (Solar)'!$V$8*Model!$AR$902*('Assumptions (Solar)'!$AP$20*'Assumptions (Solar)'!$AP$2+'Assumptions (Solar)'!$AP$21*'Assumptions (Solar)'!$AP$3)/10^9),0)</f>
        <v>-0.08644819063</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-0.6448901606</v>
      </c>
      <c r="AT1053" s="160">
        <f>IF($AS$902&gt;0,IPMT('Assumptions (Solar)'!$V$10,Model!X$1,'Assumptions (Solar)'!$V$13,'Assumptions (Solar)'!$V$8*Model!$AS$902*('Assumptions (Solar)'!$AQ$20*'Assumptions (Solar)'!$AQ$2+'Assumptions (Solar)'!$AQ$21*'Assumptions (Solar)'!$AQ$3)/10^9),0)</f>
        <v>-0.6003737225</v>
      </c>
      <c r="AU1053" s="160">
        <f>IF($AS$902&gt;0,IPMT('Assumptions (Solar)'!$V$10,Model!Y$1,'Assumptions (Solar)'!$V$13,'Assumptions (Solar)'!$V$8*Model!$AS$902*('Assumptions (Solar)'!$AQ$20*'Assumptions (Solar)'!$AQ$2+'Assumptions (Solar)'!$AQ$21*'Assumptions (Solar)'!$AQ$3)/10^9),0)</f>
        <v>-0.5522959694</v>
      </c>
      <c r="AV1053" s="160">
        <f>IF($AS$902&gt;0,IPMT('Assumptions (Solar)'!$V$10,Model!Z$1,'Assumptions (Solar)'!$V$13,'Assumptions (Solar)'!$V$8*Model!$AS$902*('Assumptions (Solar)'!$AQ$20*'Assumptions (Solar)'!$AQ$2+'Assumptions (Solar)'!$AQ$21*'Assumptions (Solar)'!$AQ$3)/10^9),0)</f>
        <v>-0.5003719961</v>
      </c>
      <c r="AW1053" s="160">
        <f>IF($AS$902&gt;0,IPMT('Assumptions (Solar)'!$V$10,Model!AA$1,'Assumptions (Solar)'!$V$13,'Assumptions (Solar)'!$V$8*Model!$AS$902*('Assumptions (Solar)'!$AQ$20*'Assumptions (Solar)'!$AQ$2+'Assumptions (Solar)'!$AQ$21*'Assumptions (Solar)'!$AQ$3)/10^9),0)</f>
        <v>-0.4442941049</v>
      </c>
      <c r="AX1053" s="160">
        <f>IF($AS$902&gt;0,IPMT('Assumptions (Solar)'!$V$10,Model!AB$1,'Assumptions (Solar)'!$V$13,'Assumptions (Solar)'!$V$8*Model!$AS$902*('Assumptions (Solar)'!$AQ$20*'Assumptions (Solar)'!$AQ$2+'Assumptions (Solar)'!$AQ$21*'Assumptions (Solar)'!$AQ$3)/10^9),0)</f>
        <v>-0.3837299824</v>
      </c>
      <c r="AY1053" s="160">
        <f>IF($AS$902&gt;0,IPMT('Assumptions (Solar)'!$V$10,Model!AC$1,'Assumptions (Solar)'!$V$13,'Assumptions (Solar)'!$V$8*Model!$AS$902*('Assumptions (Solar)'!$AQ$20*'Assumptions (Solar)'!$AQ$2+'Assumptions (Solar)'!$AQ$21*'Assumptions (Solar)'!$AQ$3)/10^9),0)</f>
        <v>-0.3183207301</v>
      </c>
      <c r="AZ1053" s="160">
        <f>IF($AS$902&gt;0,IPMT('Assumptions (Solar)'!$V$10,Model!AD$1,'Assumptions (Solar)'!$V$13,'Assumptions (Solar)'!$V$8*Model!$AS$902*('Assumptions (Solar)'!$AQ$20*'Assumptions (Solar)'!$AQ$2+'Assumptions (Solar)'!$AQ$21*'Assumptions (Solar)'!$AQ$3)/10^9),0)</f>
        <v>-0.2476787376</v>
      </c>
      <c r="BA1053" s="160">
        <f>IF($AS$902&gt;0,IPMT('Assumptions (Solar)'!$V$10,Model!AE$1,'Assumptions (Solar)'!$V$13,'Assumptions (Solar)'!$V$8*Model!$AS$902*('Assumptions (Solar)'!$AQ$20*'Assumptions (Solar)'!$AQ$2+'Assumptions (Solar)'!$AQ$21*'Assumptions (Solar)'!$AQ$3)/10^9),0)</f>
        <v>-0.1713853857</v>
      </c>
      <c r="BB1053" s="160">
        <f>IF($AS$902&gt;0,IPMT('Assumptions (Solar)'!$V$10,Model!AF$1,'Assumptions (Solar)'!$V$13,'Assumptions (Solar)'!$V$8*Model!$AS$902*('Assumptions (Solar)'!$AQ$20*'Assumptions (Solar)'!$AQ$2+'Assumptions (Solar)'!$AQ$21*'Assumptions (Solar)'!$AQ$3)/10^9),0)</f>
        <v>-0.08898856564</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-0.6537371608</v>
      </c>
      <c r="AU1054" s="160">
        <f>IF($AT$902&gt;0,IPMT('Assumptions (Solar)'!$V$10,Model!X$1,'Assumptions (Solar)'!$V$13,'Assumptions (Solar)'!$V$8*Model!$AT$902*('Assumptions (Solar)'!$AR$20*'Assumptions (Solar)'!$AR$2+'Assumptions (Solar)'!$AR$21*'Assumptions (Solar)'!$AR$3)/10^9),0)</f>
        <v>-0.6086100189</v>
      </c>
      <c r="AV1054" s="160">
        <f>IF($AT$902&gt;0,IPMT('Assumptions (Solar)'!$V$10,Model!Y$1,'Assumptions (Solar)'!$V$13,'Assumptions (Solar)'!$V$8*Model!$AT$902*('Assumptions (Solar)'!$AR$20*'Assumptions (Solar)'!$AR$2+'Assumptions (Solar)'!$AR$21*'Assumptions (Solar)'!$AR$3)/10^9),0)</f>
        <v>-0.5598727056</v>
      </c>
      <c r="AW1054" s="160">
        <f>IF($AT$902&gt;0,IPMT('Assumptions (Solar)'!$V$10,Model!Z$1,'Assumptions (Solar)'!$V$13,'Assumptions (Solar)'!$V$8*Model!$AT$902*('Assumptions (Solar)'!$AR$20*'Assumptions (Solar)'!$AR$2+'Assumptions (Solar)'!$AR$21*'Assumptions (Solar)'!$AR$3)/10^9),0)</f>
        <v>-0.5072364072</v>
      </c>
      <c r="AX1054" s="160">
        <f>IF($AT$902&gt;0,IPMT('Assumptions (Solar)'!$V$10,Model!AA$1,'Assumptions (Solar)'!$V$13,'Assumptions (Solar)'!$V$8*Model!$AT$902*('Assumptions (Solar)'!$AR$20*'Assumptions (Solar)'!$AR$2+'Assumptions (Solar)'!$AR$21*'Assumptions (Solar)'!$AR$3)/10^9),0)</f>
        <v>-0.4503892049</v>
      </c>
      <c r="AY1054" s="160">
        <f>IF($AT$902&gt;0,IPMT('Assumptions (Solar)'!$V$10,Model!AB$1,'Assumptions (Solar)'!$V$13,'Assumptions (Solar)'!$V$8*Model!$AT$902*('Assumptions (Solar)'!$AR$20*'Assumptions (Solar)'!$AR$2+'Assumptions (Solar)'!$AR$21*'Assumptions (Solar)'!$AR$3)/10^9),0)</f>
        <v>-0.3889942265</v>
      </c>
      <c r="AZ1054" s="160">
        <f>IF($AT$902&gt;0,IPMT('Assumptions (Solar)'!$V$10,Model!AC$1,'Assumptions (Solar)'!$V$13,'Assumptions (Solar)'!$V$8*Model!$AT$902*('Assumptions (Solar)'!$AR$20*'Assumptions (Solar)'!$AR$2+'Assumptions (Solar)'!$AR$21*'Assumptions (Solar)'!$AR$3)/10^9),0)</f>
        <v>-0.3226876498</v>
      </c>
      <c r="BA1054" s="160">
        <f>IF($AT$902&gt;0,IPMT('Assumptions (Solar)'!$V$10,Model!AD$1,'Assumptions (Solar)'!$V$13,'Assumptions (Solar)'!$V$8*Model!$AT$902*('Assumptions (Solar)'!$AR$20*'Assumptions (Solar)'!$AR$2+'Assumptions (Solar)'!$AR$21*'Assumptions (Solar)'!$AR$3)/10^9),0)</f>
        <v>-0.251076547</v>
      </c>
      <c r="BB1054" s="160">
        <f>IF($AT$902&gt;0,IPMT('Assumptions (Solar)'!$V$10,Model!AE$1,'Assumptions (Solar)'!$V$13,'Assumptions (Solar)'!$V$8*Model!$AT$902*('Assumptions (Solar)'!$AR$20*'Assumptions (Solar)'!$AR$2+'Assumptions (Solar)'!$AR$21*'Assumptions (Solar)'!$AR$3)/10^9),0)</f>
        <v>-0.1737365559</v>
      </c>
      <c r="BC1054" s="160">
        <f>IF($AT$902&gt;0,IPMT('Assumptions (Solar)'!$V$10,Model!AF$1,'Assumptions (Solar)'!$V$13,'Assumptions (Solar)'!$V$8*Model!$AT$902*('Assumptions (Solar)'!$AR$20*'Assumptions (Solar)'!$AR$2+'Assumptions (Solar)'!$AR$21*'Assumptions (Solar)'!$AR$3)/10^9),0)</f>
        <v>-0.09020936557</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-0.6558406955</v>
      </c>
      <c r="AV1055" s="160">
        <f>IF($AU$902&gt;0,IPMT('Assumptions (Solar)'!$V$10,Model!X$1,'Assumptions (Solar)'!$V$13,'Assumptions (Solar)'!$V$8*Model!$AU$902*('Assumptions (Solar)'!$AS$20*'Assumptions (Solar)'!$AS$2+'Assumptions (Solar)'!$AS$21*'Assumptions (Solar)'!$AS$3)/10^9),0)</f>
        <v>-0.6105683476</v>
      </c>
      <c r="AW1055" s="160">
        <f>IF($AU$902&gt;0,IPMT('Assumptions (Solar)'!$V$10,Model!Y$1,'Assumptions (Solar)'!$V$13,'Assumptions (Solar)'!$V$8*Model!$AU$902*('Assumptions (Solar)'!$AS$20*'Assumptions (Solar)'!$AS$2+'Assumptions (Solar)'!$AS$21*'Assumptions (Solar)'!$AS$3)/10^9),0)</f>
        <v>-0.5616742119</v>
      </c>
      <c r="AX1055" s="160">
        <f>IF($AU$902&gt;0,IPMT('Assumptions (Solar)'!$V$10,Model!Z$1,'Assumptions (Solar)'!$V$13,'Assumptions (Solar)'!$V$8*Model!$AU$902*('Assumptions (Solar)'!$AS$20*'Assumptions (Solar)'!$AS$2+'Assumptions (Solar)'!$AS$21*'Assumptions (Solar)'!$AS$3)/10^9),0)</f>
        <v>-0.5088685453</v>
      </c>
      <c r="AY1055" s="160">
        <f>IF($AU$902&gt;0,IPMT('Assumptions (Solar)'!$V$10,Model!AA$1,'Assumptions (Solar)'!$V$13,'Assumptions (Solar)'!$V$8*Model!$AU$902*('Assumptions (Solar)'!$AS$20*'Assumptions (Solar)'!$AS$2+'Assumptions (Solar)'!$AS$21*'Assumptions (Solar)'!$AS$3)/10^9),0)</f>
        <v>-0.4518384254</v>
      </c>
      <c r="AZ1055" s="160">
        <f>IF($AU$902&gt;0,IPMT('Assumptions (Solar)'!$V$10,Model!AB$1,'Assumptions (Solar)'!$V$13,'Assumptions (Solar)'!$V$8*Model!$AU$902*('Assumptions (Solar)'!$AS$20*'Assumptions (Solar)'!$AS$2+'Assumptions (Solar)'!$AS$21*'Assumptions (Solar)'!$AS$3)/10^9),0)</f>
        <v>-0.390245896</v>
      </c>
      <c r="BA1055" s="160">
        <f>IF($AU$902&gt;0,IPMT('Assumptions (Solar)'!$V$10,Model!AC$1,'Assumptions (Solar)'!$V$13,'Assumptions (Solar)'!$V$8*Model!$AU$902*('Assumptions (Solar)'!$AS$20*'Assumptions (Solar)'!$AS$2+'Assumptions (Solar)'!$AS$21*'Assumptions (Solar)'!$AS$3)/10^9),0)</f>
        <v>-0.3237259641</v>
      </c>
      <c r="BB1055" s="160">
        <f>IF($AU$902&gt;0,IPMT('Assumptions (Solar)'!$V$10,Model!AD$1,'Assumptions (Solar)'!$V$13,'Assumptions (Solar)'!$V$8*Model!$AU$902*('Assumptions (Solar)'!$AS$20*'Assumptions (Solar)'!$AS$2+'Assumptions (Solar)'!$AS$21*'Assumptions (Solar)'!$AS$3)/10^9),0)</f>
        <v>-0.2518844377</v>
      </c>
      <c r="BC1055" s="160">
        <f>IF($AU$902&gt;0,IPMT('Assumptions (Solar)'!$V$10,Model!AE$1,'Assumptions (Solar)'!$V$13,'Assumptions (Solar)'!$V$8*Model!$AU$902*('Assumptions (Solar)'!$AS$20*'Assumptions (Solar)'!$AS$2+'Assumptions (Solar)'!$AS$21*'Assumptions (Solar)'!$AS$3)/10^9),0)</f>
        <v>-0.1742955893</v>
      </c>
      <c r="BD1055" s="160">
        <f>IF($AU$902&gt;0,IPMT('Assumptions (Solar)'!$V$10,Model!AF$1,'Assumptions (Solar)'!$V$13,'Assumptions (Solar)'!$V$8*Model!$AU$902*('Assumptions (Solar)'!$AS$20*'Assumptions (Solar)'!$AS$2+'Assumptions (Solar)'!$AS$21*'Assumptions (Solar)'!$AS$3)/10^9),0)</f>
        <v>-0.09049963288</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-0.643540166</v>
      </c>
      <c r="AW1056" s="160">
        <f>IF($AV$902&gt;0,IPMT('Assumptions (Solar)'!$V$10,Model!X$1,'Assumptions (Solar)'!$V$13,'Assumptions (Solar)'!$V$8*Model!$AV$902*('Assumptions (Solar)'!$AT$20*'Assumptions (Solar)'!$AT$2+'Assumptions (Solar)'!$AT$21*'Assumptions (Solar)'!$AT$3)/10^9),0)</f>
        <v>-0.5991169174</v>
      </c>
      <c r="AX1056" s="160">
        <f>IF($AV$902&gt;0,IPMT('Assumptions (Solar)'!$V$10,Model!Y$1,'Assumptions (Solar)'!$V$13,'Assumptions (Solar)'!$V$8*Model!$AV$902*('Assumptions (Solar)'!$AT$20*'Assumptions (Solar)'!$AT$2+'Assumptions (Solar)'!$AT$21*'Assumptions (Solar)'!$AT$3)/10^9),0)</f>
        <v>-0.5511398089</v>
      </c>
      <c r="AY1056" s="160">
        <f>IF($AV$902&gt;0,IPMT('Assumptions (Solar)'!$V$10,Model!Z$1,'Assumptions (Solar)'!$V$13,'Assumptions (Solar)'!$V$8*Model!$AV$902*('Assumptions (Solar)'!$AT$20*'Assumptions (Solar)'!$AT$2+'Assumptions (Solar)'!$AT$21*'Assumptions (Solar)'!$AT$3)/10^9),0)</f>
        <v>-0.4993245317</v>
      </c>
      <c r="AZ1056" s="160">
        <f>IF($AV$902&gt;0,IPMT('Assumptions (Solar)'!$V$10,Model!AA$1,'Assumptions (Solar)'!$V$13,'Assumptions (Solar)'!$V$8*Model!$AV$902*('Assumptions (Solar)'!$AT$20*'Assumptions (Solar)'!$AT$2+'Assumptions (Solar)'!$AT$21*'Assumptions (Solar)'!$AT$3)/10^9),0)</f>
        <v>-0.4433640324</v>
      </c>
      <c r="BA1056" s="160">
        <f>IF($AV$902&gt;0,IPMT('Assumptions (Solar)'!$V$10,Model!AB$1,'Assumptions (Solar)'!$V$13,'Assumptions (Solar)'!$V$8*Model!$AV$902*('Assumptions (Solar)'!$AT$20*'Assumptions (Solar)'!$AT$2+'Assumptions (Solar)'!$AT$21*'Assumptions (Solar)'!$AT$3)/10^9),0)</f>
        <v>-0.382926693</v>
      </c>
      <c r="BB1056" s="160">
        <f>IF($AV$902&gt;0,IPMT('Assumptions (Solar)'!$V$10,Model!AC$1,'Assumptions (Solar)'!$V$13,'Assumptions (Solar)'!$V$8*Model!$AV$902*('Assumptions (Solar)'!$AT$20*'Assumptions (Solar)'!$AT$2+'Assumptions (Solar)'!$AT$21*'Assumptions (Solar)'!$AT$3)/10^9),0)</f>
        <v>-0.3176543666</v>
      </c>
      <c r="BC1056" s="160">
        <f>IF($AV$902&gt;0,IPMT('Assumptions (Solar)'!$V$10,Model!AD$1,'Assumptions (Solar)'!$V$13,'Assumptions (Solar)'!$V$8*Model!$AV$902*('Assumptions (Solar)'!$AT$20*'Assumptions (Solar)'!$AT$2+'Assumptions (Solar)'!$AT$21*'Assumptions (Solar)'!$AT$3)/10^9),0)</f>
        <v>-0.247160254</v>
      </c>
      <c r="BD1056" s="160">
        <f>IF($AV$902&gt;0,IPMT('Assumptions (Solar)'!$V$10,Model!AE$1,'Assumptions (Solar)'!$V$13,'Assumptions (Solar)'!$V$8*Model!$AV$902*('Assumptions (Solar)'!$AT$20*'Assumptions (Solar)'!$AT$2+'Assumptions (Solar)'!$AT$21*'Assumptions (Solar)'!$AT$3)/10^9),0)</f>
        <v>-0.1710266124</v>
      </c>
      <c r="BE1056" s="160">
        <f>IF($AV$902&gt;0,IPMT('Assumptions (Solar)'!$V$10,Model!AF$1,'Assumptions (Solar)'!$V$13,'Assumptions (Solar)'!$V$8*Model!$AV$902*('Assumptions (Solar)'!$AT$20*'Assumptions (Solar)'!$AT$2+'Assumptions (Solar)'!$AT$21*'Assumptions (Solar)'!$AT$3)/10^9),0)</f>
        <v>-0.08880227954</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-0.6498208426</v>
      </c>
      <c r="AX1057" s="160">
        <f>IF($AW$902&gt;0,IPMT('Assumptions (Solar)'!$V$10,Model!X$1,'Assumptions (Solar)'!$V$13,'Assumptions (Solar)'!$V$8*Model!$AW$902*('Assumptions (Solar)'!$AU$20*'Assumptions (Solar)'!$AU$2+'Assumptions (Solar)'!$AU$21*'Assumptions (Solar)'!$AU$3)/10^9),0)</f>
        <v>-0.6049640421</v>
      </c>
      <c r="AY1057" s="160">
        <f>IF($AW$902&gt;0,IPMT('Assumptions (Solar)'!$V$10,Model!Y$1,'Assumptions (Solar)'!$V$13,'Assumptions (Solar)'!$V$8*Model!$AW$902*('Assumptions (Solar)'!$AU$20*'Assumptions (Solar)'!$AU$2+'Assumptions (Solar)'!$AU$21*'Assumptions (Solar)'!$AU$3)/10^9),0)</f>
        <v>-0.5565186975</v>
      </c>
      <c r="AZ1057" s="160">
        <f>IF($AW$902&gt;0,IPMT('Assumptions (Solar)'!$V$10,Model!Z$1,'Assumptions (Solar)'!$V$13,'Assumptions (Solar)'!$V$8*Model!$AW$902*('Assumptions (Solar)'!$AU$20*'Assumptions (Solar)'!$AU$2+'Assumptions (Solar)'!$AU$21*'Assumptions (Solar)'!$AU$3)/10^9),0)</f>
        <v>-0.5041977254</v>
      </c>
      <c r="BA1057" s="160">
        <f>IF($AW$902&gt;0,IPMT('Assumptions (Solar)'!$V$10,Model!AA$1,'Assumptions (Solar)'!$V$13,'Assumptions (Solar)'!$V$8*Model!$AW$902*('Assumptions (Solar)'!$AU$20*'Assumptions (Solar)'!$AU$2+'Assumptions (Solar)'!$AU$21*'Assumptions (Solar)'!$AU$3)/10^9),0)</f>
        <v>-0.4476910755</v>
      </c>
      <c r="BB1057" s="160">
        <f>IF($AW$902&gt;0,IPMT('Assumptions (Solar)'!$V$10,Model!AB$1,'Assumptions (Solar)'!$V$13,'Assumptions (Solar)'!$V$8*Model!$AW$902*('Assumptions (Solar)'!$AU$20*'Assumptions (Solar)'!$AU$2+'Assumptions (Solar)'!$AU$21*'Assumptions (Solar)'!$AU$3)/10^9),0)</f>
        <v>-0.3866638937</v>
      </c>
      <c r="BC1057" s="160">
        <f>IF($AW$902&gt;0,IPMT('Assumptions (Solar)'!$V$10,Model!AC$1,'Assumptions (Solar)'!$V$13,'Assumptions (Solar)'!$V$8*Model!$AW$902*('Assumptions (Solar)'!$AU$20*'Assumptions (Solar)'!$AU$2+'Assumptions (Solar)'!$AU$21*'Assumptions (Solar)'!$AU$3)/10^9),0)</f>
        <v>-0.3207545372</v>
      </c>
      <c r="BD1057" s="160">
        <f>IF($AW$902&gt;0,IPMT('Assumptions (Solar)'!$V$10,Model!AD$1,'Assumptions (Solar)'!$V$13,'Assumptions (Solar)'!$V$8*Model!$AW$902*('Assumptions (Solar)'!$AU$20*'Assumptions (Solar)'!$AU$2+'Assumptions (Solar)'!$AU$21*'Assumptions (Solar)'!$AU$3)/10^9),0)</f>
        <v>-0.2495724323</v>
      </c>
      <c r="BE1057" s="160">
        <f>IF($AW$902&gt;0,IPMT('Assumptions (Solar)'!$V$10,Model!AE$1,'Assumptions (Solar)'!$V$13,'Assumptions (Solar)'!$V$8*Model!$AW$902*('Assumptions (Solar)'!$AU$20*'Assumptions (Solar)'!$AU$2+'Assumptions (Solar)'!$AU$21*'Assumptions (Solar)'!$AU$3)/10^9),0)</f>
        <v>-0.172695759</v>
      </c>
      <c r="BF1057" s="160">
        <f>IF($AW$902&gt;0,IPMT('Assumptions (Solar)'!$V$10,Model!AF$1,'Assumptions (Solar)'!$V$13,'Assumptions (Solar)'!$V$8*Model!$AW$902*('Assumptions (Solar)'!$AU$20*'Assumptions (Solar)'!$AU$2+'Assumptions (Solar)'!$AU$21*'Assumptions (Solar)'!$AU$3)/10^9),0)</f>
        <v>-0.08966895177</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-1.312203294</v>
      </c>
      <c r="AY1058" s="160">
        <f>IF($AX$902&gt;0,IPMT('Assumptions (Solar)'!$V$10,Model!X$1,'Assumptions (Solar)'!$V$13,'Assumptions (Solar)'!$V$8*Model!$AX$902*('Assumptions (Solar)'!$AV$20*'Assumptions (Solar)'!$AV$2+'Assumptions (Solar)'!$AV$21*'Assumptions (Solar)'!$AV$3)/10^9),0)</f>
        <v>-1.221622571</v>
      </c>
      <c r="AZ1058" s="160">
        <f>IF($AX$902&gt;0,IPMT('Assumptions (Solar)'!$V$10,Model!Y$1,'Assumptions (Solar)'!$V$13,'Assumptions (Solar)'!$V$8*Model!$AX$902*('Assumptions (Solar)'!$AV$20*'Assumptions (Solar)'!$AV$2+'Assumptions (Solar)'!$AV$21*'Assumptions (Solar)'!$AV$3)/10^9),0)</f>
        <v>-1.123795391</v>
      </c>
      <c r="BA1058" s="160">
        <f>IF($AX$902&gt;0,IPMT('Assumptions (Solar)'!$V$10,Model!Z$1,'Assumptions (Solar)'!$V$13,'Assumptions (Solar)'!$V$8*Model!$AX$902*('Assumptions (Solar)'!$AV$20*'Assumptions (Solar)'!$AV$2+'Assumptions (Solar)'!$AV$21*'Assumptions (Solar)'!$AV$3)/10^9),0)</f>
        <v>-1.018142036</v>
      </c>
      <c r="BB1058" s="160">
        <f>IF($AX$902&gt;0,IPMT('Assumptions (Solar)'!$V$10,Model!AA$1,'Assumptions (Solar)'!$V$13,'Assumptions (Solar)'!$V$8*Model!$AX$902*('Assumptions (Solar)'!$AV$20*'Assumptions (Solar)'!$AV$2+'Assumptions (Solar)'!$AV$21*'Assumptions (Solar)'!$AV$3)/10^9),0)</f>
        <v>-0.9040364133</v>
      </c>
      <c r="BC1058" s="160">
        <f>IF($AX$902&gt;0,IPMT('Assumptions (Solar)'!$V$10,Model!AB$1,'Assumptions (Solar)'!$V$13,'Assumptions (Solar)'!$V$8*Model!$AX$902*('Assumptions (Solar)'!$AV$20*'Assumptions (Solar)'!$AV$2+'Assumptions (Solar)'!$AV$21*'Assumptions (Solar)'!$AV$3)/10^9),0)</f>
        <v>-0.7808023405</v>
      </c>
      <c r="BD1058" s="160">
        <f>IF($AX$902&gt;0,IPMT('Assumptions (Solar)'!$V$10,Model!AC$1,'Assumptions (Solar)'!$V$13,'Assumptions (Solar)'!$V$8*Model!$AX$902*('Assumptions (Solar)'!$AV$20*'Assumptions (Solar)'!$AV$2+'Assumptions (Solar)'!$AV$21*'Assumptions (Solar)'!$AV$3)/10^9),0)</f>
        <v>-0.6477095418</v>
      </c>
      <c r="BE1058" s="160">
        <f>IF($AX$902&gt;0,IPMT('Assumptions (Solar)'!$V$10,Model!AD$1,'Assumptions (Solar)'!$V$13,'Assumptions (Solar)'!$V$8*Model!$AX$902*('Assumptions (Solar)'!$AV$20*'Assumptions (Solar)'!$AV$2+'Assumptions (Solar)'!$AV$21*'Assumptions (Solar)'!$AV$3)/10^9),0)</f>
        <v>-0.5039693192</v>
      </c>
      <c r="BF1058" s="160">
        <f>IF($AX$902&gt;0,IPMT('Assumptions (Solar)'!$V$10,Model!AE$1,'Assumptions (Solar)'!$V$13,'Assumptions (Solar)'!$V$8*Model!$AX$902*('Assumptions (Solar)'!$AV$20*'Assumptions (Solar)'!$AV$2+'Assumptions (Solar)'!$AV$21*'Assumptions (Solar)'!$AV$3)/10^9),0)</f>
        <v>-0.3487298789</v>
      </c>
      <c r="BG1058" s="160">
        <f>IF($AX$902&gt;0,IPMT('Assumptions (Solar)'!$V$10,Model!AF$1,'Assumptions (Solar)'!$V$13,'Assumptions (Solar)'!$V$8*Model!$AX$902*('Assumptions (Solar)'!$AV$20*'Assumptions (Solar)'!$AV$2+'Assumptions (Solar)'!$AV$21*'Assumptions (Solar)'!$AV$3)/10^9),0)</f>
        <v>-0.1810712833</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-1.322897151</v>
      </c>
      <c r="AZ1059" s="160">
        <f>IF($AY$902&gt;0,IPMT('Assumptions (Solar)'!$V$10,Model!X$1,'Assumptions (Solar)'!$V$13,'Assumptions (Solar)'!$V$8*Model!$AY$902*('Assumptions (Solar)'!$AW$20*'Assumptions (Solar)'!$AW$2+'Assumptions (Solar)'!$AW$21*'Assumptions (Solar)'!$AW$3)/10^9),0)</f>
        <v>-1.231578237</v>
      </c>
      <c r="BA1059" s="160">
        <f>IF($AY$902&gt;0,IPMT('Assumptions (Solar)'!$V$10,Model!Y$1,'Assumptions (Solar)'!$V$13,'Assumptions (Solar)'!$V$8*Model!$AY$902*('Assumptions (Solar)'!$AW$20*'Assumptions (Solar)'!$AW$2+'Assumptions (Solar)'!$AW$21*'Assumptions (Solar)'!$AW$3)/10^9),0)</f>
        <v>-1.13295381</v>
      </c>
      <c r="BB1059" s="160">
        <f>IF($AY$902&gt;0,IPMT('Assumptions (Solar)'!$V$10,Model!Z$1,'Assumptions (Solar)'!$V$13,'Assumptions (Solar)'!$V$8*Model!$AY$902*('Assumptions (Solar)'!$AW$20*'Assumptions (Solar)'!$AW$2+'Assumptions (Solar)'!$AW$21*'Assumptions (Solar)'!$AW$3)/10^9),0)</f>
        <v>-1.026439429</v>
      </c>
      <c r="BC1059" s="160">
        <f>IF($AY$902&gt;0,IPMT('Assumptions (Solar)'!$V$10,Model!AA$1,'Assumptions (Solar)'!$V$13,'Assumptions (Solar)'!$V$8*Model!$AY$902*('Assumptions (Solar)'!$AW$20*'Assumptions (Solar)'!$AW$2+'Assumptions (Solar)'!$AW$21*'Assumptions (Solar)'!$AW$3)/10^9),0)</f>
        <v>-0.9114038972</v>
      </c>
      <c r="BD1059" s="160">
        <f>IF($AY$902&gt;0,IPMT('Assumptions (Solar)'!$V$10,Model!AB$1,'Assumptions (Solar)'!$V$13,'Assumptions (Solar)'!$V$8*Model!$AY$902*('Assumptions (Solar)'!$AW$20*'Assumptions (Solar)'!$AW$2+'Assumptions (Solar)'!$AW$21*'Assumptions (Solar)'!$AW$3)/10^9),0)</f>
        <v>-0.7871655229</v>
      </c>
      <c r="BE1059" s="160">
        <f>IF($AY$902&gt;0,IPMT('Assumptions (Solar)'!$V$10,Model!AC$1,'Assumptions (Solar)'!$V$13,'Assumptions (Solar)'!$V$8*Model!$AY$902*('Assumptions (Solar)'!$AW$20*'Assumptions (Solar)'!$AW$2+'Assumptions (Solar)'!$AW$21*'Assumptions (Solar)'!$AW$3)/10^9),0)</f>
        <v>-0.6529880787</v>
      </c>
      <c r="BF1059" s="160">
        <f>IF($AY$902&gt;0,IPMT('Assumptions (Solar)'!$V$10,Model!AD$1,'Assumptions (Solar)'!$V$13,'Assumptions (Solar)'!$V$8*Model!$AY$902*('Assumptions (Solar)'!$AW$20*'Assumptions (Solar)'!$AW$2+'Assumptions (Solar)'!$AW$21*'Assumptions (Solar)'!$AW$3)/10^9),0)</f>
        <v>-0.508076439</v>
      </c>
      <c r="BG1059" s="160">
        <f>IF($AY$902&gt;0,IPMT('Assumptions (Solar)'!$V$10,Model!AE$1,'Assumptions (Solar)'!$V$13,'Assumptions (Solar)'!$V$8*Model!$AY$902*('Assumptions (Solar)'!$AW$20*'Assumptions (Solar)'!$AW$2+'Assumptions (Solar)'!$AW$21*'Assumptions (Solar)'!$AW$3)/10^9),0)</f>
        <v>-0.3515718681</v>
      </c>
      <c r="BH1059" s="160">
        <f>IF($AY$902&gt;0,IPMT('Assumptions (Solar)'!$V$10,Model!AF$1,'Assumptions (Solar)'!$V$13,'Assumptions (Solar)'!$V$8*Model!$AY$902*('Assumptions (Solar)'!$AW$20*'Assumptions (Solar)'!$AW$2+'Assumptions (Solar)'!$AW$21*'Assumptions (Solar)'!$AW$3)/10^9),0)</f>
        <v>-0.1825469315</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-1.335408422</v>
      </c>
      <c r="BA1060" s="160">
        <f>IF($AZ$902&gt;0,IPMT('Assumptions (Solar)'!$V$10,Model!X$1,'Assumptions (Solar)'!$V$13,'Assumptions (Solar)'!$V$8*Model!$AZ$902*('Assumptions (Solar)'!$AX$20*'Assumptions (Solar)'!$AX$2+'Assumptions (Solar)'!$AX$21*'Assumptions (Solar)'!$AX$3)/10^9),0)</f>
        <v>-1.243225861</v>
      </c>
      <c r="BB1060" s="160">
        <f>IF($AZ$902&gt;0,IPMT('Assumptions (Solar)'!$V$10,Model!Y$1,'Assumptions (Solar)'!$V$13,'Assumptions (Solar)'!$V$8*Model!$AZ$902*('Assumptions (Solar)'!$AX$20*'Assumptions (Solar)'!$AX$2+'Assumptions (Solar)'!$AX$21*'Assumptions (Solar)'!$AX$3)/10^9),0)</f>
        <v>-1.143668696</v>
      </c>
      <c r="BC1060" s="160">
        <f>IF($AZ$902&gt;0,IPMT('Assumptions (Solar)'!$V$10,Model!Z$1,'Assumptions (Solar)'!$V$13,'Assumptions (Solar)'!$V$8*Model!$AZ$902*('Assumptions (Solar)'!$AX$20*'Assumptions (Solar)'!$AX$2+'Assumptions (Solar)'!$AX$21*'Assumptions (Solar)'!$AX$3)/10^9),0)</f>
        <v>-1.036146957</v>
      </c>
      <c r="BD1060" s="160">
        <f>IF($AZ$902&gt;0,IPMT('Assumptions (Solar)'!$V$10,Model!AA$1,'Assumptions (Solar)'!$V$13,'Assumptions (Solar)'!$V$8*Model!$AZ$902*('Assumptions (Solar)'!$AX$20*'Assumptions (Solar)'!$AX$2+'Assumptions (Solar)'!$AX$21*'Assumptions (Solar)'!$AX$3)/10^9),0)</f>
        <v>-0.9200234793</v>
      </c>
      <c r="BE1060" s="160">
        <f>IF($AZ$902&gt;0,IPMT('Assumptions (Solar)'!$V$10,Model!AB$1,'Assumptions (Solar)'!$V$13,'Assumptions (Solar)'!$V$8*Model!$AZ$902*('Assumptions (Solar)'!$AX$20*'Assumptions (Solar)'!$AX$2+'Assumptions (Solar)'!$AX$21*'Assumptions (Solar)'!$AX$3)/10^9),0)</f>
        <v>-0.7946101234</v>
      </c>
      <c r="BF1060" s="160">
        <f>IF($AZ$902&gt;0,IPMT('Assumptions (Solar)'!$V$10,Model!AC$1,'Assumptions (Solar)'!$V$13,'Assumptions (Solar)'!$V$8*Model!$AZ$902*('Assumptions (Solar)'!$AX$20*'Assumptions (Solar)'!$AX$2+'Assumptions (Solar)'!$AX$21*'Assumptions (Solar)'!$AX$3)/10^9),0)</f>
        <v>-0.659163699</v>
      </c>
      <c r="BG1060" s="160">
        <f>IF($AZ$902&gt;0,IPMT('Assumptions (Solar)'!$V$10,Model!AD$1,'Assumptions (Solar)'!$V$13,'Assumptions (Solar)'!$V$8*Model!$AZ$902*('Assumptions (Solar)'!$AX$20*'Assumptions (Solar)'!$AX$2+'Assumptions (Solar)'!$AX$21*'Assumptions (Solar)'!$AX$3)/10^9),0)</f>
        <v>-0.5128815606</v>
      </c>
      <c r="BH1060" s="160">
        <f>IF($AZ$902&gt;0,IPMT('Assumptions (Solar)'!$V$10,Model!AE$1,'Assumptions (Solar)'!$V$13,'Assumptions (Solar)'!$V$8*Model!$AZ$902*('Assumptions (Solar)'!$AX$20*'Assumptions (Solar)'!$AX$2+'Assumptions (Solar)'!$AX$21*'Assumptions (Solar)'!$AX$3)/10^9),0)</f>
        <v>-0.3548968512</v>
      </c>
      <c r="BI1060" s="160">
        <f>IF($AZ$902&gt;0,IPMT('Assumptions (Solar)'!$V$10,Model!AF$1,'Assumptions (Solar)'!$V$13,'Assumptions (Solar)'!$V$8*Model!$AZ$902*('Assumptions (Solar)'!$AX$20*'Assumptions (Solar)'!$AX$2+'Assumptions (Solar)'!$AX$21*'Assumptions (Solar)'!$AX$3)/10^9),0)</f>
        <v>-0.1842733651</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-1.345967717</v>
      </c>
      <c r="BB1061" s="160">
        <f>IF($BA$902&gt;0,IPMT('Assumptions (Solar)'!$V$10,Model!X$1,'Assumptions (Solar)'!$V$13,'Assumptions (Solar)'!$V$8*Model!$BA$902*('Assumptions (Solar)'!$AY$20*'Assumptions (Solar)'!$AY$2+'Assumptions (Solar)'!$AY$21*'Assumptions (Solar)'!$AY$3)/10^9),0)</f>
        <v>-1.253056254</v>
      </c>
      <c r="BC1061" s="160">
        <f>IF($BA$902&gt;0,IPMT('Assumptions (Solar)'!$V$10,Model!Y$1,'Assumptions (Solar)'!$V$13,'Assumptions (Solar)'!$V$8*Model!$BA$902*('Assumptions (Solar)'!$AY$20*'Assumptions (Solar)'!$AY$2+'Assumptions (Solar)'!$AY$21*'Assumptions (Solar)'!$AY$3)/10^9),0)</f>
        <v>-1.152711873</v>
      </c>
      <c r="BD1061" s="160">
        <f>IF($BA$902&gt;0,IPMT('Assumptions (Solar)'!$V$10,Model!Z$1,'Assumptions (Solar)'!$V$13,'Assumptions (Solar)'!$V$8*Model!$BA$902*('Assumptions (Solar)'!$AY$20*'Assumptions (Solar)'!$AY$2+'Assumptions (Solar)'!$AY$21*'Assumptions (Solar)'!$AY$3)/10^9),0)</f>
        <v>-1.044339943</v>
      </c>
      <c r="BE1061" s="160">
        <f>IF($BA$902&gt;0,IPMT('Assumptions (Solar)'!$V$10,Model!AA$1,'Assumptions (Solar)'!$V$13,'Assumptions (Solar)'!$V$8*Model!$BA$902*('Assumptions (Solar)'!$AY$20*'Assumptions (Solar)'!$AY$2+'Assumptions (Solar)'!$AY$21*'Assumptions (Solar)'!$AY$3)/10^9),0)</f>
        <v>-0.9272982573</v>
      </c>
      <c r="BF1061" s="160">
        <f>IF($BA$902&gt;0,IPMT('Assumptions (Solar)'!$V$10,Model!AB$1,'Assumptions (Solar)'!$V$13,'Assumptions (Solar)'!$V$8*Model!$BA$902*('Assumptions (Solar)'!$AY$20*'Assumptions (Solar)'!$AY$2+'Assumptions (Solar)'!$AY$21*'Assumptions (Solar)'!$AY$3)/10^9),0)</f>
        <v>-0.8008932372</v>
      </c>
      <c r="BG1061" s="160">
        <f>IF($BA$902&gt;0,IPMT('Assumptions (Solar)'!$V$10,Model!AC$1,'Assumptions (Solar)'!$V$13,'Assumptions (Solar)'!$V$8*Model!$BA$902*('Assumptions (Solar)'!$AY$20*'Assumptions (Solar)'!$AY$2+'Assumptions (Solar)'!$AY$21*'Assumptions (Solar)'!$AY$3)/10^9),0)</f>
        <v>-0.6643758155</v>
      </c>
      <c r="BH1061" s="160">
        <f>IF($BA$902&gt;0,IPMT('Assumptions (Solar)'!$V$10,Model!AD$1,'Assumptions (Solar)'!$V$13,'Assumptions (Solar)'!$V$8*Model!$BA$902*('Assumptions (Solar)'!$AY$20*'Assumptions (Solar)'!$AY$2+'Assumptions (Solar)'!$AY$21*'Assumptions (Solar)'!$AY$3)/10^9),0)</f>
        <v>-0.5169370001</v>
      </c>
      <c r="BI1061" s="160">
        <f>IF($BA$902&gt;0,IPMT('Assumptions (Solar)'!$V$10,Model!AE$1,'Assumptions (Solar)'!$V$13,'Assumptions (Solar)'!$V$8*Model!$BA$902*('Assumptions (Solar)'!$AY$20*'Assumptions (Solar)'!$AY$2+'Assumptions (Solar)'!$AY$21*'Assumptions (Solar)'!$AY$3)/10^9),0)</f>
        <v>-0.3577030794</v>
      </c>
      <c r="BJ1061" s="160">
        <f>IF($BA$902&gt;0,IPMT('Assumptions (Solar)'!$V$10,Model!AF$1,'Assumptions (Solar)'!$V$13,'Assumptions (Solar)'!$V$8*Model!$BA$902*('Assumptions (Solar)'!$AY$20*'Assumptions (Solar)'!$AY$2+'Assumptions (Solar)'!$AY$21*'Assumptions (Solar)'!$AY$3)/10^9),0)</f>
        <v>-0.1857304451</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0.0007112509764</v>
      </c>
      <c r="I1062" s="176">
        <f t="shared" si="43"/>
        <v>0.002402827357</v>
      </c>
      <c r="J1062" s="176">
        <f t="shared" si="43"/>
        <v>0.004562604011</v>
      </c>
      <c r="K1062" s="176">
        <f t="shared" si="43"/>
        <v>0.01184851339</v>
      </c>
      <c r="L1062" s="176">
        <f t="shared" si="43"/>
        <v>0.04207509826</v>
      </c>
      <c r="M1062" s="176">
        <f t="shared" si="43"/>
        <v>0.1238398659</v>
      </c>
      <c r="N1062" s="176">
        <f t="shared" si="43"/>
        <v>0.3911165888</v>
      </c>
      <c r="O1062" s="176">
        <f t="shared" si="43"/>
        <v>0.6511654479</v>
      </c>
      <c r="P1062" s="176">
        <f t="shared" si="43"/>
        <v>0.6765605856</v>
      </c>
      <c r="Q1062" s="176">
        <f t="shared" si="43"/>
        <v>0.5934253404</v>
      </c>
      <c r="R1062" s="176">
        <f t="shared" si="43"/>
        <v>0.5586085265</v>
      </c>
      <c r="S1062" s="176">
        <f t="shared" si="43"/>
        <v>0.675741994</v>
      </c>
      <c r="T1062" s="176">
        <f t="shared" si="43"/>
        <v>0.8557790062</v>
      </c>
      <c r="U1062" s="176">
        <f t="shared" si="43"/>
        <v>0.9150506705</v>
      </c>
      <c r="V1062" s="176">
        <f t="shared" si="43"/>
        <v>0.7293376055</v>
      </c>
      <c r="W1062" s="176">
        <f t="shared" si="43"/>
        <v>0.4758622218</v>
      </c>
      <c r="X1062" s="176">
        <f t="shared" si="43"/>
        <v>4.689205821</v>
      </c>
      <c r="Y1062" s="176">
        <f t="shared" si="43"/>
        <v>10.23666228</v>
      </c>
      <c r="Z1062" s="176">
        <f t="shared" si="43"/>
        <v>12.14151994</v>
      </c>
      <c r="AA1062" s="176">
        <f t="shared" si="43"/>
        <v>13.17164462</v>
      </c>
      <c r="AB1062" s="176">
        <f t="shared" si="43"/>
        <v>14.69134762</v>
      </c>
      <c r="AC1062" s="176">
        <f t="shared" si="43"/>
        <v>14.90087497</v>
      </c>
      <c r="AD1062" s="176">
        <f t="shared" si="43"/>
        <v>14.17460595</v>
      </c>
      <c r="AE1062" s="176">
        <f t="shared" si="43"/>
        <v>13.79259088</v>
      </c>
      <c r="AF1062" s="176">
        <f t="shared" si="43"/>
        <v>13.39177863</v>
      </c>
      <c r="AG1062" s="176">
        <f t="shared" si="43"/>
        <v>12.96756285</v>
      </c>
      <c r="AH1062" s="176">
        <f t="shared" si="43"/>
        <v>12.52001049</v>
      </c>
      <c r="AI1062" s="176">
        <f t="shared" si="43"/>
        <v>12.17840379</v>
      </c>
      <c r="AJ1062" s="176">
        <f t="shared" si="43"/>
        <v>12.02314114</v>
      </c>
      <c r="AK1062" s="176">
        <f t="shared" si="43"/>
        <v>11.9772999</v>
      </c>
      <c r="AL1062" s="176">
        <f t="shared" si="43"/>
        <v>12.00076419</v>
      </c>
      <c r="AM1062" s="176">
        <f t="shared" si="43"/>
        <v>12.10155165</v>
      </c>
      <c r="AN1062" s="176">
        <f t="shared" si="43"/>
        <v>12.27680605</v>
      </c>
      <c r="AO1062" s="176">
        <f t="shared" si="43"/>
        <v>12.45581548</v>
      </c>
      <c r="AP1062" s="176">
        <f t="shared" si="43"/>
        <v>12.59346867</v>
      </c>
      <c r="AQ1062" s="176">
        <f t="shared" si="43"/>
        <v>12.70994625</v>
      </c>
      <c r="AR1062" s="176">
        <f t="shared" si="43"/>
        <v>12.83419256</v>
      </c>
      <c r="AS1062" s="176">
        <f t="shared" si="43"/>
        <v>13.01136309</v>
      </c>
      <c r="AT1062" s="176">
        <f t="shared" si="43"/>
        <v>13.22390757</v>
      </c>
      <c r="AU1062" s="176">
        <f t="shared" si="43"/>
        <v>13.39739908</v>
      </c>
      <c r="AV1062" s="176">
        <f t="shared" si="43"/>
        <v>13.46241694</v>
      </c>
      <c r="AW1062" s="176">
        <f t="shared" si="43"/>
        <v>13.48969939</v>
      </c>
      <c r="AX1062" s="176">
        <f t="shared" si="43"/>
        <v>16.29066839</v>
      </c>
      <c r="AY1062" s="176">
        <f t="shared" si="43"/>
        <v>20.76237545</v>
      </c>
      <c r="AZ1062" s="176">
        <f t="shared" si="43"/>
        <v>23.52340453</v>
      </c>
      <c r="BA1062" s="176">
        <f t="shared" si="43"/>
        <v>25.28361636</v>
      </c>
      <c r="BB1062" s="176">
        <f t="shared" si="43"/>
        <v>21.41877788</v>
      </c>
      <c r="BC1062" s="176">
        <f t="shared" si="43"/>
        <v>13.3384482</v>
      </c>
      <c r="BD1062" s="176">
        <f t="shared" si="43"/>
        <v>8.022779314</v>
      </c>
      <c r="BE1062" s="176">
        <f t="shared" si="43"/>
        <v>4.832812627</v>
      </c>
      <c r="BF1062" s="176">
        <f t="shared" si="43"/>
        <v>1.615161261</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0.0007112509764</v>
      </c>
      <c r="I1068" s="160">
        <f>IF($H$902&gt;0,'Assumptions (Solar)'!W$14*Model!$H$902*('Assumptions (Solar)'!$F$20*'Assumptions (Solar)'!$F$2+'Assumptions (Solar)'!$F$21*'Assumptions (Solar)'!$F$3)/10^9,0)</f>
        <v>0.001138001562</v>
      </c>
      <c r="J1068" s="160">
        <f>IF($H$902&gt;0,'Assumptions (Solar)'!X$14*Model!$H$902*('Assumptions (Solar)'!$F$20*'Assumptions (Solar)'!$F$2+'Assumptions (Solar)'!$F$21*'Assumptions (Solar)'!$F$3)/10^9,0)</f>
        <v>0.0006828009374</v>
      </c>
      <c r="K1068" s="160">
        <f>IF($H$902&gt;0,'Assumptions (Solar)'!Y$14*Model!$H$902*('Assumptions (Solar)'!$F$20*'Assumptions (Solar)'!$F$2+'Assumptions (Solar)'!$F$21*'Assumptions (Solar)'!$F$3)/10^9,0)</f>
        <v>0.0004096805624</v>
      </c>
      <c r="L1068" s="160">
        <f>IF($H$902&gt;0,'Assumptions (Solar)'!Z$14*Model!$H$902*('Assumptions (Solar)'!$F$20*'Assumptions (Solar)'!$F$2+'Assumptions (Solar)'!$F$21*'Assumptions (Solar)'!$F$3)/10^9,0)</f>
        <v>0.0004096805624</v>
      </c>
      <c r="M1068" s="160">
        <f>IF($H$902&gt;0,'Assumptions (Solar)'!AA$14*Model!$H$902*('Assumptions (Solar)'!$F$20*'Assumptions (Solar)'!$F$2+'Assumptions (Solar)'!$F$21*'Assumptions (Solar)'!$F$3)/10^9,0)</f>
        <v>0.0002048402812</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0.001264825794</v>
      </c>
      <c r="J1069" s="160">
        <f>IF($I$902&gt;0,'Assumptions (Solar)'!W$14*Model!$I$902*('Assumptions (Solar)'!$G$20*'Assumptions (Solar)'!$G$2+'Assumptions (Solar)'!$G$21*'Assumptions (Solar)'!$G$3)/10^9,0)</f>
        <v>0.002023721271</v>
      </c>
      <c r="K1069" s="160">
        <f>IF($I$902&gt;0,'Assumptions (Solar)'!X$14*Model!$I$902*('Assumptions (Solar)'!$G$20*'Assumptions (Solar)'!$G$2+'Assumptions (Solar)'!$G$21*'Assumptions (Solar)'!$G$3)/10^9,0)</f>
        <v>0.001214232762</v>
      </c>
      <c r="L1069" s="160">
        <f>IF($I$902&gt;0,'Assumptions (Solar)'!Y$14*Model!$I$902*('Assumptions (Solar)'!$G$20*'Assumptions (Solar)'!$G$2+'Assumptions (Solar)'!$G$21*'Assumptions (Solar)'!$G$3)/10^9,0)</f>
        <v>0.0007285396575</v>
      </c>
      <c r="M1069" s="160">
        <f>IF($I$902&gt;0,'Assumptions (Solar)'!Z$14*Model!$I$902*('Assumptions (Solar)'!$G$20*'Assumptions (Solar)'!$G$2+'Assumptions (Solar)'!$G$21*'Assumptions (Solar)'!$G$3)/10^9,0)</f>
        <v>0.0007285396575</v>
      </c>
      <c r="N1069" s="160">
        <f>IF($I$902&gt;0,'Assumptions (Solar)'!AA$14*Model!$I$902*('Assumptions (Solar)'!$G$20*'Assumptions (Solar)'!$G$2+'Assumptions (Solar)'!$G$21*'Assumptions (Solar)'!$G$3)/10^9,0)</f>
        <v>0.0003642698287</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0.001856081803</v>
      </c>
      <c r="K1070" s="160">
        <f>IF($J$902&gt;0,'Assumptions (Solar)'!W$14*Model!$J$902*('Assumptions (Solar)'!$H$20*'Assumptions (Solar)'!$H$2+'Assumptions (Solar)'!$H$21*'Assumptions (Solar)'!$H$3)/10^9,0)</f>
        <v>0.002969730885</v>
      </c>
      <c r="L1070" s="160">
        <f>IF($J$902&gt;0,'Assumptions (Solar)'!X$14*Model!$J$902*('Assumptions (Solar)'!$H$20*'Assumptions (Solar)'!$H$2+'Assumptions (Solar)'!$H$21*'Assumptions (Solar)'!$H$3)/10^9,0)</f>
        <v>0.001781838531</v>
      </c>
      <c r="M1070" s="160">
        <f>IF($J$902&gt;0,'Assumptions (Solar)'!Y$14*Model!$J$902*('Assumptions (Solar)'!$H$20*'Assumptions (Solar)'!$H$2+'Assumptions (Solar)'!$H$21*'Assumptions (Solar)'!$H$3)/10^9,0)</f>
        <v>0.001069103119</v>
      </c>
      <c r="N1070" s="160">
        <f>IF($J$902&gt;0,'Assumptions (Solar)'!Z$14*Model!$J$902*('Assumptions (Solar)'!$H$20*'Assumptions (Solar)'!$H$2+'Assumptions (Solar)'!$H$21*'Assumptions (Solar)'!$H$3)/10^9,0)</f>
        <v>0.001069103119</v>
      </c>
      <c r="O1070" s="160">
        <f>IF($J$902&gt;0,'Assumptions (Solar)'!AA$14*Model!$J$902*('Assumptions (Solar)'!$H$20*'Assumptions (Solar)'!$H$2+'Assumptions (Solar)'!$H$21*'Assumptions (Solar)'!$H$3)/10^9,0)</f>
        <v>0.0005345515594</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0.007254869178</v>
      </c>
      <c r="L1071" s="160">
        <f>IF($K$902&gt;0,'Assumptions (Solar)'!W$14*Model!$K$902*('Assumptions (Solar)'!$I$20*'Assumptions (Solar)'!$I$2+'Assumptions (Solar)'!$I$21*'Assumptions (Solar)'!$I$3)/10^9,0)</f>
        <v>0.01160779068</v>
      </c>
      <c r="M1071" s="160">
        <f>IF($K$902&gt;0,'Assumptions (Solar)'!X$14*Model!$K$902*('Assumptions (Solar)'!$I$20*'Assumptions (Solar)'!$I$2+'Assumptions (Solar)'!$I$21*'Assumptions (Solar)'!$I$3)/10^9,0)</f>
        <v>0.00696467441</v>
      </c>
      <c r="N1071" s="160">
        <f>IF($K$902&gt;0,'Assumptions (Solar)'!Y$14*Model!$K$902*('Assumptions (Solar)'!$I$20*'Assumptions (Solar)'!$I$2+'Assumptions (Solar)'!$I$21*'Assumptions (Solar)'!$I$3)/10^9,0)</f>
        <v>0.004178804646</v>
      </c>
      <c r="O1071" s="160">
        <f>IF($K$902&gt;0,'Assumptions (Solar)'!Z$14*Model!$K$902*('Assumptions (Solar)'!$I$20*'Assumptions (Solar)'!$I$2+'Assumptions (Solar)'!$I$21*'Assumptions (Solar)'!$I$3)/10^9,0)</f>
        <v>0.004178804646</v>
      </c>
      <c r="P1071" s="160">
        <f>IF($K$902&gt;0,'Assumptions (Solar)'!AA$14*Model!$K$902*('Assumptions (Solar)'!$I$20*'Assumptions (Solar)'!$I$2+'Assumptions (Solar)'!$I$21*'Assumptions (Solar)'!$I$3)/10^9,0)</f>
        <v>0.002089402323</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0.02754724883</v>
      </c>
      <c r="M1072" s="160">
        <f>IF($L$902&gt;0,'Assumptions (Solar)'!W$14*Model!$L$902*('Assumptions (Solar)'!$J$20*'Assumptions (Solar)'!$J$2+'Assumptions (Solar)'!$J$21*'Assumptions (Solar)'!$J$3)/10^9,0)</f>
        <v>0.04407559812</v>
      </c>
      <c r="N1072" s="160">
        <f>IF($L$902&gt;0,'Assumptions (Solar)'!X$14*Model!$L$902*('Assumptions (Solar)'!$J$20*'Assumptions (Solar)'!$J$2+'Assumptions (Solar)'!$J$21*'Assumptions (Solar)'!$J$3)/10^9,0)</f>
        <v>0.02644535887</v>
      </c>
      <c r="O1072" s="160">
        <f>IF($L$902&gt;0,'Assumptions (Solar)'!Y$14*Model!$L$902*('Assumptions (Solar)'!$J$20*'Assumptions (Solar)'!$J$2+'Assumptions (Solar)'!$J$21*'Assumptions (Solar)'!$J$3)/10^9,0)</f>
        <v>0.01586721532</v>
      </c>
      <c r="P1072" s="160">
        <f>IF($L$902&gt;0,'Assumptions (Solar)'!Z$14*Model!$L$902*('Assumptions (Solar)'!$J$20*'Assumptions (Solar)'!$J$2+'Assumptions (Solar)'!$J$21*'Assumptions (Solar)'!$J$3)/10^9,0)</f>
        <v>0.01586721532</v>
      </c>
      <c r="Q1072" s="160">
        <f>IF($L$902&gt;0,'Assumptions (Solar)'!AA$14*Model!$L$902*('Assumptions (Solar)'!$J$20*'Assumptions (Solar)'!$J$2+'Assumptions (Solar)'!$J$21*'Assumptions (Solar)'!$J$3)/10^9,0)</f>
        <v>0.007933607662</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0.07079711032</v>
      </c>
      <c r="N1073" s="160">
        <f>IF($M$902&gt;0,'Assumptions (Solar)'!W$14*Model!$M$902*('Assumptions (Solar)'!$K$20*'Assumptions (Solar)'!$K$2+'Assumptions (Solar)'!$K$21*'Assumptions (Solar)'!$K$3)/10^9,0)</f>
        <v>0.1132753765</v>
      </c>
      <c r="O1073" s="160">
        <f>IF($M$902&gt;0,'Assumptions (Solar)'!X$14*Model!$M$902*('Assumptions (Solar)'!$K$20*'Assumptions (Solar)'!$K$2+'Assumptions (Solar)'!$K$21*'Assumptions (Solar)'!$K$3)/10^9,0)</f>
        <v>0.0679652259</v>
      </c>
      <c r="P1073" s="160">
        <f>IF($M$902&gt;0,'Assumptions (Solar)'!Y$14*Model!$M$902*('Assumptions (Solar)'!$K$20*'Assumptions (Solar)'!$K$2+'Assumptions (Solar)'!$K$21*'Assumptions (Solar)'!$K$3)/10^9,0)</f>
        <v>0.04077913554</v>
      </c>
      <c r="Q1073" s="160">
        <f>IF($M$902&gt;0,'Assumptions (Solar)'!Z$14*Model!$M$902*('Assumptions (Solar)'!$K$20*'Assumptions (Solar)'!$K$2+'Assumptions (Solar)'!$K$21*'Assumptions (Solar)'!$K$3)/10^9,0)</f>
        <v>0.04077913554</v>
      </c>
      <c r="R1073" s="160">
        <f>IF($M$902&gt;0,'Assumptions (Solar)'!AA$14*Model!$M$902*('Assumptions (Solar)'!$K$20*'Assumptions (Solar)'!$K$2+'Assumptions (Solar)'!$K$21*'Assumptions (Solar)'!$K$3)/10^9,0)</f>
        <v>0.02038956777</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0.2457836758</v>
      </c>
      <c r="O1074" s="177">
        <f>IF($N$902&gt;0,'Assumptions (Solar)'!W$14*Model!$N$902*('Assumptions (Solar)'!$L$20*'Assumptions (Solar)'!$L$2+'Assumptions (Solar)'!$L$21*'Assumptions (Solar)'!$L$3)/10^9,0)</f>
        <v>0.3932538813</v>
      </c>
      <c r="P1074" s="177">
        <f>IF($N$902&gt;0,'Assumptions (Solar)'!X$14*Model!$N$902*('Assumptions (Solar)'!$L$20*'Assumptions (Solar)'!$L$2+'Assumptions (Solar)'!$L$21*'Assumptions (Solar)'!$L$3)/10^9,0)</f>
        <v>0.2359523288</v>
      </c>
      <c r="Q1074" s="177">
        <f>IF($N$902&gt;0,'Assumptions (Solar)'!Y$14*Model!$N$902*('Assumptions (Solar)'!$L$20*'Assumptions (Solar)'!$L$2+'Assumptions (Solar)'!$L$21*'Assumptions (Solar)'!$L$3)/10^9,0)</f>
        <v>0.1415713973</v>
      </c>
      <c r="R1074" s="177">
        <f>IF($N$902&gt;0,'Assumptions (Solar)'!Z$14*Model!$N$902*('Assumptions (Solar)'!$L$20*'Assumptions (Solar)'!$L$2+'Assumptions (Solar)'!$L$21*'Assumptions (Solar)'!$L$3)/10^9,0)</f>
        <v>0.1415713973</v>
      </c>
      <c r="S1074" s="177">
        <f>IF($N$902&gt;0,'Assumptions (Solar)'!AA$14*Model!$N$902*('Assumptions (Solar)'!$L$20*'Assumptions (Solar)'!$L$2+'Assumptions (Solar)'!$L$21*'Assumptions (Solar)'!$L$3)/10^9,0)</f>
        <v>0.07078569863</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0.1693657691</v>
      </c>
      <c r="P1075" s="160">
        <f>IF($O$902&gt;0,'Assumptions (Solar)'!W$14*Model!$O$902*('Assumptions (Solar)'!$M$20*'Assumptions (Solar)'!$M$2+'Assumptions (Solar)'!$M$21*'Assumptions (Solar)'!$M$3)/10^9,0)</f>
        <v>0.2709852306</v>
      </c>
      <c r="Q1075" s="160">
        <f>IF($O$902&gt;0,'Assumptions (Solar)'!X$14*Model!$O$902*('Assumptions (Solar)'!$M$20*'Assumptions (Solar)'!$M$2+'Assumptions (Solar)'!$M$21*'Assumptions (Solar)'!$M$3)/10^9,0)</f>
        <v>0.1625911384</v>
      </c>
      <c r="R1075" s="160">
        <f>IF($O$902&gt;0,'Assumptions (Solar)'!Y$14*Model!$O$902*('Assumptions (Solar)'!$M$20*'Assumptions (Solar)'!$M$2+'Assumptions (Solar)'!$M$21*'Assumptions (Solar)'!$M$3)/10^9,0)</f>
        <v>0.09755468303</v>
      </c>
      <c r="S1075" s="160">
        <f>IF($O$902&gt;0,'Assumptions (Solar)'!Z$14*Model!$O$902*('Assumptions (Solar)'!$M$20*'Assumptions (Solar)'!$M$2+'Assumptions (Solar)'!$M$21*'Assumptions (Solar)'!$M$3)/10^9,0)</f>
        <v>0.09755468303</v>
      </c>
      <c r="T1075" s="160">
        <f>IF($O$902&gt;0,'Assumptions (Solar)'!AA$14*Model!$O$902*('Assumptions (Solar)'!$M$20*'Assumptions (Solar)'!$M$2+'Assumptions (Solar)'!$M$21*'Assumptions (Solar)'!$M$3)/10^9,0)</f>
        <v>0.04877734151</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0.110887273</v>
      </c>
      <c r="Q1076" s="177">
        <f>IF($P$902&gt;0,'Assumptions (Solar)'!W$14*Model!$P$902*('Assumptions (Solar)'!$N$20*'Assumptions (Solar)'!$N$2+'Assumptions (Solar)'!$N$21*'Assumptions (Solar)'!$N$3)/10^9,0)</f>
        <v>0.1774196368</v>
      </c>
      <c r="R1076" s="177">
        <f>IF($P$902&gt;0,'Assumptions (Solar)'!X$14*Model!$P$902*('Assumptions (Solar)'!$N$20*'Assumptions (Solar)'!$N$2+'Assumptions (Solar)'!$N$21*'Assumptions (Solar)'!$N$3)/10^9,0)</f>
        <v>0.1064517821</v>
      </c>
      <c r="S1076" s="177">
        <f>IF($P$902&gt;0,'Assumptions (Solar)'!Y$14*Model!$P$902*('Assumptions (Solar)'!$N$20*'Assumptions (Solar)'!$N$2+'Assumptions (Solar)'!$N$21*'Assumptions (Solar)'!$N$3)/10^9,0)</f>
        <v>0.06387106926</v>
      </c>
      <c r="T1076" s="177">
        <f>IF($P$902&gt;0,'Assumptions (Solar)'!Z$14*Model!$P$902*('Assumptions (Solar)'!$N$20*'Assumptions (Solar)'!$N$2+'Assumptions (Solar)'!$N$21*'Assumptions (Solar)'!$N$3)/10^9,0)</f>
        <v>0.06387106926</v>
      </c>
      <c r="U1076" s="177">
        <f>IF($P$902&gt;0,'Assumptions (Solar)'!AA$14*Model!$P$902*('Assumptions (Solar)'!$N$20*'Assumptions (Solar)'!$N$2+'Assumptions (Solar)'!$N$21*'Assumptions (Solar)'!$N$3)/10^9,0)</f>
        <v>0.03193553463</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0.06313042475</v>
      </c>
      <c r="R1077" s="160">
        <f>IF($Q$902&gt;0,'Assumptions (Solar)'!W$14*Model!$Q$902*('Assumptions (Solar)'!$O$20*'Assumptions (Solar)'!$O$2+'Assumptions (Solar)'!$O$21*'Assumptions (Solar)'!$O$3)/10^9,0)</f>
        <v>0.1010086796</v>
      </c>
      <c r="S1077" s="160">
        <f>IF($Q$902&gt;0,'Assumptions (Solar)'!X$14*Model!$Q$902*('Assumptions (Solar)'!$O$20*'Assumptions (Solar)'!$O$2+'Assumptions (Solar)'!$O$21*'Assumptions (Solar)'!$O$3)/10^9,0)</f>
        <v>0.06060520776</v>
      </c>
      <c r="T1077" s="160">
        <f>IF($Q$902&gt;0,'Assumptions (Solar)'!Y$14*Model!$Q$902*('Assumptions (Solar)'!$O$20*'Assumptions (Solar)'!$O$2+'Assumptions (Solar)'!$O$21*'Assumptions (Solar)'!$O$3)/10^9,0)</f>
        <v>0.03636312465</v>
      </c>
      <c r="U1077" s="160">
        <f>IF($Q$902&gt;0,'Assumptions (Solar)'!Z$14*Model!$Q$902*('Assumptions (Solar)'!$O$20*'Assumptions (Solar)'!$O$2+'Assumptions (Solar)'!$O$21*'Assumptions (Solar)'!$O$3)/10^9,0)</f>
        <v>0.03636312465</v>
      </c>
      <c r="V1077" s="160">
        <f>IF($Q$902&gt;0,'Assumptions (Solar)'!AA$14*Model!$Q$902*('Assumptions (Solar)'!$O$20*'Assumptions (Solar)'!$O$2+'Assumptions (Solar)'!$O$21*'Assumptions (Solar)'!$O$3)/10^9,0)</f>
        <v>0.01818156233</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0.09163241679</v>
      </c>
      <c r="S1078" s="177">
        <f>IF($R$902&gt;0,'Assumptions (Solar)'!W$14*Model!$R$902*('Assumptions (Solar)'!$P$20*'Assumptions (Solar)'!$P$2+'Assumptions (Solar)'!$P$21*'Assumptions (Solar)'!$P$3)/10^9,0)</f>
        <v>0.1466118669</v>
      </c>
      <c r="T1078" s="177">
        <f>IF($R$902&gt;0,'Assumptions (Solar)'!X$14*Model!$R$902*('Assumptions (Solar)'!$P$20*'Assumptions (Solar)'!$P$2+'Assumptions (Solar)'!$P$21*'Assumptions (Solar)'!$P$3)/10^9,0)</f>
        <v>0.08796712012</v>
      </c>
      <c r="U1078" s="177">
        <f>IF($R$902&gt;0,'Assumptions (Solar)'!Y$14*Model!$R$902*('Assumptions (Solar)'!$P$20*'Assumptions (Solar)'!$P$2+'Assumptions (Solar)'!$P$21*'Assumptions (Solar)'!$P$3)/10^9,0)</f>
        <v>0.05278027207</v>
      </c>
      <c r="V1078" s="177">
        <f>IF($R$902&gt;0,'Assumptions (Solar)'!Z$14*Model!$R$902*('Assumptions (Solar)'!$P$20*'Assumptions (Solar)'!$P$2+'Assumptions (Solar)'!$P$21*'Assumptions (Solar)'!$P$3)/10^9,0)</f>
        <v>0.05278027207</v>
      </c>
      <c r="W1078" s="177">
        <f>IF($R$902&gt;0,'Assumptions (Solar)'!AA$14*Model!$R$902*('Assumptions (Solar)'!$P$20*'Assumptions (Solar)'!$P$2+'Assumptions (Solar)'!$P$21*'Assumptions (Solar)'!$P$3)/10^9,0)</f>
        <v>0.02639013604</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0.2363134685</v>
      </c>
      <c r="T1079" s="160">
        <f>IF($S$902&gt;0,'Assumptions (Solar)'!W$14*Model!$S$902*('Assumptions (Solar)'!$Q$20*'Assumptions (Solar)'!$Q$2+'Assumptions (Solar)'!$Q$21*'Assumptions (Solar)'!$Q$3)/10^9,0)</f>
        <v>0.3781015496</v>
      </c>
      <c r="U1079" s="160">
        <f>IF($S$902&gt;0,'Assumptions (Solar)'!X$14*Model!$S$902*('Assumptions (Solar)'!$Q$20*'Assumptions (Solar)'!$Q$2+'Assumptions (Solar)'!$Q$21*'Assumptions (Solar)'!$Q$3)/10^9,0)</f>
        <v>0.2268609297</v>
      </c>
      <c r="V1079" s="160">
        <f>IF($S$902&gt;0,'Assumptions (Solar)'!Y$14*Model!$S$902*('Assumptions (Solar)'!$Q$20*'Assumptions (Solar)'!$Q$2+'Assumptions (Solar)'!$Q$21*'Assumptions (Solar)'!$Q$3)/10^9,0)</f>
        <v>0.1361165578</v>
      </c>
      <c r="W1079" s="160">
        <f>IF($S$902&gt;0,'Assumptions (Solar)'!Z$14*Model!$S$902*('Assumptions (Solar)'!$Q$20*'Assumptions (Solar)'!$Q$2+'Assumptions (Solar)'!$Q$21*'Assumptions (Solar)'!$Q$3)/10^9,0)</f>
        <v>0.1361165578</v>
      </c>
      <c r="X1079" s="160">
        <f>IF($S$902&gt;0,'Assumptions (Solar)'!AA$14*Model!$S$902*('Assumptions (Solar)'!$Q$20*'Assumptions (Solar)'!$Q$2+'Assumptions (Solar)'!$Q$21*'Assumptions (Solar)'!$Q$3)/10^9,0)</f>
        <v>0.06805827892</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0.2406988011</v>
      </c>
      <c r="U1080" s="160">
        <f>IF($T$902&gt;0,'Assumptions (Solar)'!W$14*Model!$T$902*('Assumptions (Solar)'!$R$20*'Assumptions (Solar)'!$R$2+'Assumptions (Solar)'!$R$21*'Assumptions (Solar)'!$R$3)/10^9,0)</f>
        <v>0.3851180817</v>
      </c>
      <c r="V1080" s="160">
        <f>IF($T$902&gt;0,'Assumptions (Solar)'!X$14*Model!$T$902*('Assumptions (Solar)'!$R$20*'Assumptions (Solar)'!$R$2+'Assumptions (Solar)'!$R$21*'Assumptions (Solar)'!$R$3)/10^9,0)</f>
        <v>0.231070849</v>
      </c>
      <c r="W1080" s="160">
        <f>IF($T$902&gt;0,'Assumptions (Solar)'!Y$14*Model!$T$902*('Assumptions (Solar)'!$R$20*'Assumptions (Solar)'!$R$2+'Assumptions (Solar)'!$R$21*'Assumptions (Solar)'!$R$3)/10^9,0)</f>
        <v>0.1386425094</v>
      </c>
      <c r="X1080" s="160">
        <f>IF($T$902&gt;0,'Assumptions (Solar)'!Z$14*Model!$T$902*('Assumptions (Solar)'!$R$20*'Assumptions (Solar)'!$R$2+'Assumptions (Solar)'!$R$21*'Assumptions (Solar)'!$R$3)/10^9,0)</f>
        <v>0.1386425094</v>
      </c>
      <c r="Y1080" s="160">
        <f>IF($T$902&gt;0,'Assumptions (Solar)'!AA$14*Model!$T$902*('Assumptions (Solar)'!$R$20*'Assumptions (Solar)'!$R$2+'Assumptions (Solar)'!$R$21*'Assumptions (Solar)'!$R$3)/10^9,0)</f>
        <v>0.06932125471</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0.1819927276</v>
      </c>
      <c r="V1081" s="160">
        <f>IF($U$902&gt;0,'Assumptions (Solar)'!W$14*Model!$U$902*('Assumptions (Solar)'!$S$20*'Assumptions (Solar)'!$S$2+'Assumptions (Solar)'!$S$21*'Assumptions (Solar)'!$S$3)/10^9,0)</f>
        <v>0.2911883642</v>
      </c>
      <c r="W1081" s="160">
        <f>IF($U$902&gt;0,'Assumptions (Solar)'!X$14*Model!$U$902*('Assumptions (Solar)'!$S$20*'Assumptions (Solar)'!$S$2+'Assumptions (Solar)'!$S$21*'Assumptions (Solar)'!$S$3)/10^9,0)</f>
        <v>0.1747130185</v>
      </c>
      <c r="X1081" s="160">
        <f>IF($U$902&gt;0,'Assumptions (Solar)'!Y$14*Model!$U$902*('Assumptions (Solar)'!$S$20*'Assumptions (Solar)'!$S$2+'Assumptions (Solar)'!$S$21*'Assumptions (Solar)'!$S$3)/10^9,0)</f>
        <v>0.1048278111</v>
      </c>
      <c r="Y1081" s="160">
        <f>IF($U$902&gt;0,'Assumptions (Solar)'!Z$14*Model!$U$902*('Assumptions (Solar)'!$S$20*'Assumptions (Solar)'!$S$2+'Assumptions (Solar)'!$S$21*'Assumptions (Solar)'!$S$3)/10^9,0)</f>
        <v>0.1048278111</v>
      </c>
      <c r="Z1081" s="160">
        <f>IF($U$902&gt;0,'Assumptions (Solar)'!AA$14*Model!$U$902*('Assumptions (Solar)'!$S$20*'Assumptions (Solar)'!$S$2+'Assumptions (Solar)'!$S$21*'Assumptions (Solar)'!$S$3)/10^9,0)</f>
        <v>0.05241390556</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4.377677221</v>
      </c>
      <c r="Y1084" s="160">
        <f>IF($X$902&gt;0,'Assumptions (Solar)'!W14*Model!$X$902*('Assumptions (Solar)'!$V$20*'Assumptions (Solar)'!$V$2+'Assumptions (Solar)'!$V$21*'Assumptions (Solar)'!$V$3)/10^9,0)</f>
        <v>7.004283554</v>
      </c>
      <c r="Z1084" s="160">
        <f>IF($X$902&gt;0,'Assumptions (Solar)'!X14*Model!$X$902*('Assumptions (Solar)'!$V$20*'Assumptions (Solar)'!$V$2+'Assumptions (Solar)'!$V$21*'Assumptions (Solar)'!$V$3)/10^9,0)</f>
        <v>4.202570132</v>
      </c>
      <c r="AA1084" s="160">
        <f>IF($X$902&gt;0,'Assumptions (Solar)'!Y14*Model!$X$902*('Assumptions (Solar)'!$V$20*'Assumptions (Solar)'!$V$2+'Assumptions (Solar)'!$V$21*'Assumptions (Solar)'!$V$3)/10^9,0)</f>
        <v>2.521542079</v>
      </c>
      <c r="AB1084" s="160">
        <f>IF($X$902&gt;0,'Assumptions (Solar)'!Z14*Model!$X$902*('Assumptions (Solar)'!$V$20*'Assumptions (Solar)'!$V$2+'Assumptions (Solar)'!$V$21*'Assumptions (Solar)'!$V$3)/10^9,0)</f>
        <v>2.521542079</v>
      </c>
      <c r="AC1084" s="160">
        <f>IF($X$902&gt;0,'Assumptions (Solar)'!AA14*Model!$X$902*('Assumptions (Solar)'!$V$20*'Assumptions (Solar)'!$V$2+'Assumptions (Solar)'!$V$21*'Assumptions (Solar)'!$V$3)/10^9,0)</f>
        <v>1.26077104</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3.058229657</v>
      </c>
      <c r="Z1085" s="160">
        <f>IF($Y$902&gt;0,'Assumptions (Solar)'!W14*Model!$Y$902*('Assumptions (Solar)'!$W$20*'Assumptions (Solar)'!$W$2+'Assumptions (Solar)'!$W$21*'Assumptions (Solar)'!$W$3)/10^9,0)</f>
        <v>4.893167452</v>
      </c>
      <c r="AA1085" s="160">
        <f>IF($Y$902&gt;0,'Assumptions (Solar)'!X14*Model!$Y$902*('Assumptions (Solar)'!$W$20*'Assumptions (Solar)'!$W$2+'Assumptions (Solar)'!$W$21*'Assumptions (Solar)'!$W$3)/10^9,0)</f>
        <v>2.935900471</v>
      </c>
      <c r="AB1085" s="160">
        <f>IF($Y$902&gt;0,'Assumptions (Solar)'!Y14*Model!$Y$902*('Assumptions (Solar)'!$W$20*'Assumptions (Solar)'!$W$2+'Assumptions (Solar)'!$W$21*'Assumptions (Solar)'!$W$3)/10^9,0)</f>
        <v>1.761540283</v>
      </c>
      <c r="AC1085" s="160">
        <f>IF($Y$902&gt;0,'Assumptions (Solar)'!Z14*Model!$Y$902*('Assumptions (Solar)'!$W$20*'Assumptions (Solar)'!$W$2+'Assumptions (Solar)'!$W$21*'Assumptions (Solar)'!$W$3)/10^9,0)</f>
        <v>1.761540283</v>
      </c>
      <c r="AD1085" s="160">
        <f>IF($Y$902&gt;0,'Assumptions (Solar)'!AA14*Model!$Y$902*('Assumptions (Solar)'!$W$20*'Assumptions (Solar)'!$W$2+'Assumptions (Solar)'!$W$21*'Assumptions (Solar)'!$W$3)/10^9,0)</f>
        <v>0.8807701413</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2.993368455</v>
      </c>
      <c r="AA1086" s="160">
        <f>IF($Z$902&gt;0,'Assumptions (Solar)'!W14*Model!$Z$902*('Assumptions (Solar)'!$X$20*'Assumptions (Solar)'!$X$2+'Assumptions (Solar)'!$X$21*'Assumptions (Solar)'!$X$3)/10^9,0)</f>
        <v>4.789389528</v>
      </c>
      <c r="AB1086" s="160">
        <f>IF($Z$902&gt;0,'Assumptions (Solar)'!X14*Model!$Z$902*('Assumptions (Solar)'!$X$20*'Assumptions (Solar)'!$X$2+'Assumptions (Solar)'!$X$21*'Assumptions (Solar)'!$X$3)/10^9,0)</f>
        <v>2.873633717</v>
      </c>
      <c r="AC1086" s="160">
        <f>IF($Z$902&gt;0,'Assumptions (Solar)'!Y14*Model!$Z$902*('Assumptions (Solar)'!$X$20*'Assumptions (Solar)'!$X$2+'Assumptions (Solar)'!$X$21*'Assumptions (Solar)'!$X$3)/10^9,0)</f>
        <v>1.72418023</v>
      </c>
      <c r="AD1086" s="160">
        <f>IF($Z$902&gt;0,'Assumptions (Solar)'!Z14*Model!$Z$902*('Assumptions (Solar)'!$X$20*'Assumptions (Solar)'!$X$2+'Assumptions (Solar)'!$X$21*'Assumptions (Solar)'!$X$3)/10^9,0)</f>
        <v>1.72418023</v>
      </c>
      <c r="AE1086" s="160">
        <f>IF($Z$902&gt;0,'Assumptions (Solar)'!AA14*Model!$Z$902*('Assumptions (Solar)'!$X$20*'Assumptions (Solar)'!$X$2+'Assumptions (Solar)'!$X$21*'Assumptions (Solar)'!$X$3)/10^9,0)</f>
        <v>0.862090115</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2.924812539</v>
      </c>
      <c r="AB1087" s="160">
        <f>IF($AA$902&gt;0,'Assumptions (Solar)'!W14*Model!$AA$902*('Assumptions (Solar)'!$Y$20*'Assumptions (Solar)'!$Y$2+'Assumptions (Solar)'!$Y$21*'Assumptions (Solar)'!$Y$3)/10^9,0)</f>
        <v>4.679700062</v>
      </c>
      <c r="AC1087" s="160">
        <f>IF($AA$902&gt;0,'Assumptions (Solar)'!X14*Model!$AA$902*('Assumptions (Solar)'!$Y$20*'Assumptions (Solar)'!$Y$2+'Assumptions (Solar)'!$Y$21*'Assumptions (Solar)'!$Y$3)/10^9,0)</f>
        <v>2.807820037</v>
      </c>
      <c r="AD1087" s="160">
        <f>IF($AA$902&gt;0,'Assumptions (Solar)'!Y14*Model!$AA$902*('Assumptions (Solar)'!$Y$20*'Assumptions (Solar)'!$Y$2+'Assumptions (Solar)'!$Y$21*'Assumptions (Solar)'!$Y$3)/10^9,0)</f>
        <v>1.684692022</v>
      </c>
      <c r="AE1087" s="160">
        <f>IF($AA$902&gt;0,'Assumptions (Solar)'!Z14*Model!$AA$902*('Assumptions (Solar)'!$Y$20*'Assumptions (Solar)'!$Y$2+'Assumptions (Solar)'!$Y$21*'Assumptions (Solar)'!$Y$3)/10^9,0)</f>
        <v>1.684692022</v>
      </c>
      <c r="AF1087" s="160">
        <f>IF($AA$902&gt;0,'Assumptions (Solar)'!AA14*Model!$AA$902*('Assumptions (Solar)'!$Y$20*'Assumptions (Solar)'!$Y$2+'Assumptions (Solar)'!$Y$21*'Assumptions (Solar)'!$Y$3)/10^9,0)</f>
        <v>0.8423460111</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2.854931477</v>
      </c>
      <c r="AC1088" s="160">
        <f>IF($AB$902&gt;0,'Assumptions (Solar)'!W14*Model!$AB$902*('Assumptions (Solar)'!$Z$20*'Assumptions (Solar)'!$Z$2+'Assumptions (Solar)'!$Z$21*'Assumptions (Solar)'!$Z$3)/10^9,0)</f>
        <v>4.567890363</v>
      </c>
      <c r="AD1088" s="160">
        <f>IF($AB$902&gt;0,'Assumptions (Solar)'!X14*Model!$AB$902*('Assumptions (Solar)'!$Z$20*'Assumptions (Solar)'!$Z$2+'Assumptions (Solar)'!$Z$21*'Assumptions (Solar)'!$Z$3)/10^9,0)</f>
        <v>2.740734218</v>
      </c>
      <c r="AE1088" s="160">
        <f>IF($AB$902&gt;0,'Assumptions (Solar)'!Y14*Model!$AB$902*('Assumptions (Solar)'!$Z$20*'Assumptions (Solar)'!$Z$2+'Assumptions (Solar)'!$Z$21*'Assumptions (Solar)'!$Z$3)/10^9,0)</f>
        <v>1.644440531</v>
      </c>
      <c r="AF1088" s="160">
        <f>IF($AB$902&gt;0,'Assumptions (Solar)'!Z14*Model!$AB$902*('Assumptions (Solar)'!$Z$20*'Assumptions (Solar)'!$Z$2+'Assumptions (Solar)'!$Z$21*'Assumptions (Solar)'!$Z$3)/10^9,0)</f>
        <v>1.644440531</v>
      </c>
      <c r="AG1088" s="160">
        <f>IF($AB$902&gt;0,'Assumptions (Solar)'!AA14*Model!$AB$902*('Assumptions (Solar)'!$Z$20*'Assumptions (Solar)'!$Z$2+'Assumptions (Solar)'!$Z$21*'Assumptions (Solar)'!$Z$3)/10^9,0)</f>
        <v>0.8222202654</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2.778673015</v>
      </c>
      <c r="AD1089" s="160">
        <f>IF($AC$902&gt;0,'Assumptions (Solar)'!W14*Model!$AC$902*('Assumptions (Solar)'!$AA$20*'Assumptions (Solar)'!$AA$2+'Assumptions (Solar)'!$AA$21*'Assumptions (Solar)'!$AA$3)/10^9,0)</f>
        <v>4.445876824</v>
      </c>
      <c r="AE1089" s="160">
        <f>IF($AC$902&gt;0,'Assumptions (Solar)'!X14*Model!$AC$902*('Assumptions (Solar)'!$AA$20*'Assumptions (Solar)'!$AA$2+'Assumptions (Solar)'!$AA$21*'Assumptions (Solar)'!$AA$3)/10^9,0)</f>
        <v>2.667526094</v>
      </c>
      <c r="AF1089" s="160">
        <f>IF($AC$902&gt;0,'Assumptions (Solar)'!Y14*Model!$AC$902*('Assumptions (Solar)'!$AA$20*'Assumptions (Solar)'!$AA$2+'Assumptions (Solar)'!$AA$21*'Assumptions (Solar)'!$AA$3)/10^9,0)</f>
        <v>1.600515657</v>
      </c>
      <c r="AG1089" s="160">
        <f>IF($AC$902&gt;0,'Assumptions (Solar)'!Z14*Model!$AC$902*('Assumptions (Solar)'!$AA$20*'Assumptions (Solar)'!$AA$2+'Assumptions (Solar)'!$AA$21*'Assumptions (Solar)'!$AA$3)/10^9,0)</f>
        <v>1.600515657</v>
      </c>
      <c r="AH1089" s="160">
        <f>IF($AC$902&gt;0,'Assumptions (Solar)'!AA14*Model!$AC$902*('Assumptions (Solar)'!$AA$20*'Assumptions (Solar)'!$AA$2+'Assumptions (Solar)'!$AA$21*'Assumptions (Solar)'!$AA$3)/10^9,0)</f>
        <v>0.8002578283</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2.698352517</v>
      </c>
      <c r="AE1090" s="160">
        <f>IF($AD$902&gt;0,'Assumptions (Solar)'!W14*Model!$AD$902*('Assumptions (Solar)'!$AB$20*'Assumptions (Solar)'!$AB$2+'Assumptions (Solar)'!$AB$21*'Assumptions (Solar)'!$AB$3)/10^9,0)</f>
        <v>4.317364027</v>
      </c>
      <c r="AF1090" s="160">
        <f>IF($AD$902&gt;0,'Assumptions (Solar)'!X14*Model!$AD$902*('Assumptions (Solar)'!$AB$20*'Assumptions (Solar)'!$AB$2+'Assumptions (Solar)'!$AB$21*'Assumptions (Solar)'!$AB$3)/10^9,0)</f>
        <v>2.590418416</v>
      </c>
      <c r="AG1090" s="160">
        <f>IF($AD$902&gt;0,'Assumptions (Solar)'!Y14*Model!$AD$902*('Assumptions (Solar)'!$AB$20*'Assumptions (Solar)'!$AB$2+'Assumptions (Solar)'!$AB$21*'Assumptions (Solar)'!$AB$3)/10^9,0)</f>
        <v>1.55425105</v>
      </c>
      <c r="AH1090" s="160">
        <f>IF($AD$902&gt;0,'Assumptions (Solar)'!Z14*Model!$AD$902*('Assumptions (Solar)'!$AB$20*'Assumptions (Solar)'!$AB$2+'Assumptions (Solar)'!$AB$21*'Assumptions (Solar)'!$AB$3)/10^9,0)</f>
        <v>1.55425105</v>
      </c>
      <c r="AI1090" s="160">
        <f>IF($AD$902&gt;0,'Assumptions (Solar)'!AA14*Model!$AD$902*('Assumptions (Solar)'!$AB$20*'Assumptions (Solar)'!$AB$2+'Assumptions (Solar)'!$AB$21*'Assumptions (Solar)'!$AB$3)/10^9,0)</f>
        <v>0.7771255248</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2.616478093</v>
      </c>
      <c r="AF1091" s="160">
        <f>IF($AE$902&gt;0,'Assumptions (Solar)'!W14*Model!$AE$902*('Assumptions (Solar)'!$AC$20*'Assumptions (Solar)'!$AC$2+'Assumptions (Solar)'!$AC$21*'Assumptions (Solar)'!$AC$3)/10^9,0)</f>
        <v>4.186364949</v>
      </c>
      <c r="AG1091" s="160">
        <f>IF($AE$902&gt;0,'Assumptions (Solar)'!X14*Model!$AE$902*('Assumptions (Solar)'!$AC$20*'Assumptions (Solar)'!$AC$2+'Assumptions (Solar)'!$AC$21*'Assumptions (Solar)'!$AC$3)/10^9,0)</f>
        <v>2.511818969</v>
      </c>
      <c r="AH1091" s="160">
        <f>IF($AE$902&gt;0,'Assumptions (Solar)'!Y14*Model!$AE$902*('Assumptions (Solar)'!$AC$20*'Assumptions (Solar)'!$AC$2+'Assumptions (Solar)'!$AC$21*'Assumptions (Solar)'!$AC$3)/10^9,0)</f>
        <v>1.507091381</v>
      </c>
      <c r="AI1091" s="160">
        <f>IF($AE$902&gt;0,'Assumptions (Solar)'!Z14*Model!$AE$902*('Assumptions (Solar)'!$AC$20*'Assumptions (Solar)'!$AC$2+'Assumptions (Solar)'!$AC$21*'Assumptions (Solar)'!$AC$3)/10^9,0)</f>
        <v>1.507091381</v>
      </c>
      <c r="AJ1091" s="160">
        <f>IF($AE$902&gt;0,'Assumptions (Solar)'!AA14*Model!$AE$902*('Assumptions (Solar)'!$AC$20*'Assumptions (Solar)'!$AC$2+'Assumptions (Solar)'!$AC$21*'Assumptions (Solar)'!$AC$3)/10^9,0)</f>
        <v>0.7535456907</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2.527693068</v>
      </c>
      <c r="AG1092" s="160">
        <f>IF($AF$902&gt;0,'Assumptions (Solar)'!W14*Model!$AF$902*('Assumptions (Solar)'!$AD$20*'Assumptions (Solar)'!$AD$2+'Assumptions (Solar)'!$AD$21*'Assumptions (Solar)'!$AD$3)/10^9,0)</f>
        <v>4.04430891</v>
      </c>
      <c r="AH1092" s="160">
        <f>IF($AF$902&gt;0,'Assumptions (Solar)'!X14*Model!$AF$902*('Assumptions (Solar)'!$AD$20*'Assumptions (Solar)'!$AD$2+'Assumptions (Solar)'!$AD$21*'Assumptions (Solar)'!$AD$3)/10^9,0)</f>
        <v>2.426585346</v>
      </c>
      <c r="AI1092" s="160">
        <f>IF($AF$902&gt;0,'Assumptions (Solar)'!Y14*Model!$AF$902*('Assumptions (Solar)'!$AD$20*'Assumptions (Solar)'!$AD$2+'Assumptions (Solar)'!$AD$21*'Assumptions (Solar)'!$AD$3)/10^9,0)</f>
        <v>1.455951207</v>
      </c>
      <c r="AJ1092" s="160">
        <f>IF($AF$902&gt;0,'Assumptions (Solar)'!Z14*Model!$AF$902*('Assumptions (Solar)'!$AD$20*'Assumptions (Solar)'!$AD$2+'Assumptions (Solar)'!$AD$21*'Assumptions (Solar)'!$AD$3)/10^9,0)</f>
        <v>1.455951207</v>
      </c>
      <c r="AK1092" s="160">
        <f>IF($AF$902&gt;0,'Assumptions (Solar)'!AA14*Model!$AF$902*('Assumptions (Solar)'!$AD$20*'Assumptions (Solar)'!$AD$2+'Assumptions (Solar)'!$AD$21*'Assumptions (Solar)'!$AD$3)/10^9,0)</f>
        <v>0.7279756037</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2.434448003</v>
      </c>
      <c r="AH1093" s="160">
        <f>IF($AG$902&gt;0,'Assumptions (Solar)'!W14*Model!$AG$902*('Assumptions (Solar)'!$AE$20*'Assumptions (Solar)'!$AE$2+'Assumptions (Solar)'!$AE$21*'Assumptions (Solar)'!$AE$3)/10^9,0)</f>
        <v>3.895116804</v>
      </c>
      <c r="AI1093" s="160">
        <f>IF($AG$902&gt;0,'Assumptions (Solar)'!X14*Model!$AG$902*('Assumptions (Solar)'!$AE$20*'Assumptions (Solar)'!$AE$2+'Assumptions (Solar)'!$AE$21*'Assumptions (Solar)'!$AE$3)/10^9,0)</f>
        <v>2.337070083</v>
      </c>
      <c r="AJ1093" s="160">
        <f>IF($AG$902&gt;0,'Assumptions (Solar)'!Y14*Model!$AG$902*('Assumptions (Solar)'!$AE$20*'Assumptions (Solar)'!$AE$2+'Assumptions (Solar)'!$AE$21*'Assumptions (Solar)'!$AE$3)/10^9,0)</f>
        <v>1.40224205</v>
      </c>
      <c r="AK1093" s="160">
        <f>IF($AG$902&gt;0,'Assumptions (Solar)'!Z14*Model!$AG$902*('Assumptions (Solar)'!$AE$20*'Assumptions (Solar)'!$AE$2+'Assumptions (Solar)'!$AE$21*'Assumptions (Solar)'!$AE$3)/10^9,0)</f>
        <v>1.40224205</v>
      </c>
      <c r="AL1093" s="160">
        <f>IF($AG$902&gt;0,'Assumptions (Solar)'!AA14*Model!$AG$902*('Assumptions (Solar)'!$AE$20*'Assumptions (Solar)'!$AE$2+'Assumptions (Solar)'!$AE$21*'Assumptions (Solar)'!$AE$3)/10^9,0)</f>
        <v>0.7011210248</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2.33670808</v>
      </c>
      <c r="AI1094" s="160">
        <f>IF($AH$902&gt;0,'Assumptions (Solar)'!W14*Model!$AH$902*('Assumptions (Solar)'!$AF$20*'Assumptions (Solar)'!$AF$2+'Assumptions (Solar)'!$AF$21*'Assumptions (Solar)'!$AF$3)/10^9,0)</f>
        <v>3.738732928</v>
      </c>
      <c r="AJ1094" s="160">
        <f>IF($AH$902&gt;0,'Assumptions (Solar)'!X14*Model!$AH$902*('Assumptions (Solar)'!$AF$20*'Assumptions (Solar)'!$AF$2+'Assumptions (Solar)'!$AF$21*'Assumptions (Solar)'!$AF$3)/10^9,0)</f>
        <v>2.243239757</v>
      </c>
      <c r="AK1094" s="160">
        <f>IF($AH$902&gt;0,'Assumptions (Solar)'!Y14*Model!$AH$902*('Assumptions (Solar)'!$AF$20*'Assumptions (Solar)'!$AF$2+'Assumptions (Solar)'!$AF$21*'Assumptions (Solar)'!$AF$3)/10^9,0)</f>
        <v>1.345943854</v>
      </c>
      <c r="AL1094" s="160">
        <f>IF($AH$902&gt;0,'Assumptions (Solar)'!Z14*Model!$AH$902*('Assumptions (Solar)'!$AF$20*'Assumptions (Solar)'!$AF$2+'Assumptions (Solar)'!$AF$21*'Assumptions (Solar)'!$AF$3)/10^9,0)</f>
        <v>1.345943854</v>
      </c>
      <c r="AM1094" s="160">
        <f>IF($AH$902&gt;0,'Assumptions (Solar)'!AA14*Model!$AH$902*('Assumptions (Solar)'!$AF$20*'Assumptions (Solar)'!$AF$2+'Assumptions (Solar)'!$AF$21*'Assumptions (Solar)'!$AF$3)/10^9,0)</f>
        <v>0.672971927</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2.36243267</v>
      </c>
      <c r="AJ1095" s="177">
        <f>IF($AI$902&gt;0,'Assumptions (Solar)'!W14*Model!$AI$902*('Assumptions (Solar)'!$AG$20*'Assumptions (Solar)'!$AG$2+'Assumptions (Solar)'!$AG$21*'Assumptions (Solar)'!$AG$3)/10^9,0)</f>
        <v>3.779892272</v>
      </c>
      <c r="AK1095" s="177">
        <f>IF($AI$902&gt;0,'Assumptions (Solar)'!X14*Model!$AI$902*('Assumptions (Solar)'!$AG$20*'Assumptions (Solar)'!$AG$2+'Assumptions (Solar)'!$AG$21*'Assumptions (Solar)'!$AG$3)/10^9,0)</f>
        <v>2.267935363</v>
      </c>
      <c r="AL1095" s="177">
        <f>IF($AI$902&gt;0,'Assumptions (Solar)'!Y14*Model!$AI$902*('Assumptions (Solar)'!$AG$20*'Assumptions (Solar)'!$AG$2+'Assumptions (Solar)'!$AG$21*'Assumptions (Solar)'!$AG$3)/10^9,0)</f>
        <v>1.360761218</v>
      </c>
      <c r="AM1095" s="177">
        <f>IF($AI$902&gt;0,'Assumptions (Solar)'!Z14*Model!$AI$902*('Assumptions (Solar)'!$AG$20*'Assumptions (Solar)'!$AG$2+'Assumptions (Solar)'!$AG$21*'Assumptions (Solar)'!$AG$3)/10^9,0)</f>
        <v>1.360761218</v>
      </c>
      <c r="AN1095" s="177">
        <f>IF($AI$902&gt;0,'Assumptions (Solar)'!AA14*Model!$AI$902*('Assumptions (Solar)'!$AG$20*'Assumptions (Solar)'!$AG$2+'Assumptions (Solar)'!$AG$21*'Assumptions (Solar)'!$AG$3)/10^9,0)</f>
        <v>0.680380609</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2.388270162</v>
      </c>
      <c r="AK1096" s="177">
        <f>IF($AJ$902&gt;0,'Assumptions (Solar)'!W14*Model!$AJ$902*('Assumptions (Solar)'!$AH$20*'Assumptions (Solar)'!$AH$2+'Assumptions (Solar)'!$AH$21*'Assumptions (Solar)'!$AH$3)/10^9,0)</f>
        <v>3.82123226</v>
      </c>
      <c r="AL1096" s="177">
        <f>IF($AJ$902&gt;0,'Assumptions (Solar)'!X14*Model!$AJ$902*('Assumptions (Solar)'!$AH$20*'Assumptions (Solar)'!$AH$2+'Assumptions (Solar)'!$AH$21*'Assumptions (Solar)'!$AH$3)/10^9,0)</f>
        <v>2.292739356</v>
      </c>
      <c r="AM1096" s="177">
        <f>IF($AJ$902&gt;0,'Assumptions (Solar)'!Y14*Model!$AJ$902*('Assumptions (Solar)'!$AH$20*'Assumptions (Solar)'!$AH$2+'Assumptions (Solar)'!$AH$21*'Assumptions (Solar)'!$AH$3)/10^9,0)</f>
        <v>1.375643613</v>
      </c>
      <c r="AN1096" s="177">
        <f>IF($AJ$902&gt;0,'Assumptions (Solar)'!Z14*Model!$AJ$902*('Assumptions (Solar)'!$AH$20*'Assumptions (Solar)'!$AH$2+'Assumptions (Solar)'!$AH$21*'Assumptions (Solar)'!$AH$3)/10^9,0)</f>
        <v>1.375643613</v>
      </c>
      <c r="AO1096" s="177">
        <f>IF($AJ$902&gt;0,'Assumptions (Solar)'!AA14*Model!$AJ$902*('Assumptions (Solar)'!$AH$20*'Assumptions (Solar)'!$AH$2+'Assumptions (Solar)'!$AH$21*'Assumptions (Solar)'!$AH$3)/10^9,0)</f>
        <v>0.6878218067</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2.411970765</v>
      </c>
      <c r="AL1097" s="160">
        <f>IF($AK$902&gt;0,'Assumptions (Solar)'!W14*Model!$AK$902*('Assumptions (Solar)'!$AI$20*'Assumptions (Solar)'!$AI$2+'Assumptions (Solar)'!$AI$21*'Assumptions (Solar)'!$AI$3)/10^9,0)</f>
        <v>3.859153224</v>
      </c>
      <c r="AM1097" s="160">
        <f>IF($AK$902&gt;0,'Assumptions (Solar)'!X14*Model!$AK$902*('Assumptions (Solar)'!$AI$20*'Assumptions (Solar)'!$AI$2+'Assumptions (Solar)'!$AI$21*'Assumptions (Solar)'!$AI$3)/10^9,0)</f>
        <v>2.315491935</v>
      </c>
      <c r="AN1097" s="160">
        <f>IF($AK$902&gt;0,'Assumptions (Solar)'!Y14*Model!$AK$902*('Assumptions (Solar)'!$AI$20*'Assumptions (Solar)'!$AI$2+'Assumptions (Solar)'!$AI$21*'Assumptions (Solar)'!$AI$3)/10^9,0)</f>
        <v>1.389295161</v>
      </c>
      <c r="AO1097" s="160">
        <f>IF($AK$902&gt;0,'Assumptions (Solar)'!Z14*Model!$AK$902*('Assumptions (Solar)'!$AI$20*'Assumptions (Solar)'!$AI$2+'Assumptions (Solar)'!$AI$21*'Assumptions (Solar)'!$AI$3)/10^9,0)</f>
        <v>1.389295161</v>
      </c>
      <c r="AP1097" s="160">
        <f>IF($AK$902&gt;0,'Assumptions (Solar)'!AA14*Model!$AK$902*('Assumptions (Solar)'!$AI$20*'Assumptions (Solar)'!$AI$2+'Assumptions (Solar)'!$AI$21*'Assumptions (Solar)'!$AI$3)/10^9,0)</f>
        <v>0.6946475804</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2.441045515</v>
      </c>
      <c r="AM1098" s="177">
        <f>IF($AL$902&gt;0,'Assumptions (Solar)'!W14*Model!$AL$902*('Assumptions (Solar)'!$AJ$20*'Assumptions (Solar)'!$AJ$2+'Assumptions (Solar)'!$AJ$21*'Assumptions (Solar)'!$AJ$3)/10^9,0)</f>
        <v>3.905672825</v>
      </c>
      <c r="AN1098" s="177">
        <f>IF($AL$902&gt;0,'Assumptions (Solar)'!X14*Model!$AL$902*('Assumptions (Solar)'!$AJ$20*'Assumptions (Solar)'!$AJ$2+'Assumptions (Solar)'!$AJ$21*'Assumptions (Solar)'!$AJ$3)/10^9,0)</f>
        <v>2.343403695</v>
      </c>
      <c r="AO1098" s="177">
        <f>IF($AL$902&gt;0,'Assumptions (Solar)'!Y14*Model!$AL$902*('Assumptions (Solar)'!$AJ$20*'Assumptions (Solar)'!$AJ$2+'Assumptions (Solar)'!$AJ$21*'Assumptions (Solar)'!$AJ$3)/10^9,0)</f>
        <v>1.406042217</v>
      </c>
      <c r="AP1098" s="177">
        <f>IF($AL$902&gt;0,'Assumptions (Solar)'!Z14*Model!$AL$902*('Assumptions (Solar)'!$AJ$20*'Assumptions (Solar)'!$AJ$2+'Assumptions (Solar)'!$AJ$21*'Assumptions (Solar)'!$AJ$3)/10^9,0)</f>
        <v>1.406042217</v>
      </c>
      <c r="AQ1098" s="177">
        <f>IF($AL$902&gt;0,'Assumptions (Solar)'!AA14*Model!$AL$902*('Assumptions (Solar)'!$AJ$20*'Assumptions (Solar)'!$AJ$2+'Assumptions (Solar)'!$AJ$21*'Assumptions (Solar)'!$AJ$3)/10^9,0)</f>
        <v>0.7030211084</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2.47101013</v>
      </c>
      <c r="AN1099" s="160">
        <f>IF($AM$902&gt;0,'Assumptions (Solar)'!W14*Model!$AM$902*('Assumptions (Solar)'!$AK$20*'Assumptions (Solar)'!$AK$2+'Assumptions (Solar)'!$AK$21*'Assumptions (Solar)'!$AK$3)/10^9,0)</f>
        <v>3.953616208</v>
      </c>
      <c r="AO1099" s="160">
        <f>IF($AM$902&gt;0,'Assumptions (Solar)'!X14*Model!$AM$902*('Assumptions (Solar)'!$AK$20*'Assumptions (Solar)'!$AK$2+'Assumptions (Solar)'!$AK$21*'Assumptions (Solar)'!$AK$3)/10^9,0)</f>
        <v>2.372169725</v>
      </c>
      <c r="AP1099" s="160">
        <f>IF($AM$902&gt;0,'Assumptions (Solar)'!Y14*Model!$AM$902*('Assumptions (Solar)'!$AK$20*'Assumptions (Solar)'!$AK$2+'Assumptions (Solar)'!$AK$21*'Assumptions (Solar)'!$AK$3)/10^9,0)</f>
        <v>1.423301835</v>
      </c>
      <c r="AQ1099" s="160">
        <f>IF($AM$902&gt;0,'Assumptions (Solar)'!Z14*Model!$AM$902*('Assumptions (Solar)'!$AK$20*'Assumptions (Solar)'!$AK$2+'Assumptions (Solar)'!$AK$21*'Assumptions (Solar)'!$AK$3)/10^9,0)</f>
        <v>1.423301835</v>
      </c>
      <c r="AR1099" s="160">
        <f>IF($AM$902&gt;0,'Assumptions (Solar)'!AA14*Model!$AM$902*('Assumptions (Solar)'!$AK$20*'Assumptions (Solar)'!$AK$2+'Assumptions (Solar)'!$AK$21*'Assumptions (Solar)'!$AK$3)/10^9,0)</f>
        <v>0.7116509174</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2.534466767</v>
      </c>
      <c r="AO1100" s="160">
        <f>IF($AN$902&gt;0,'Assumptions (Solar)'!W14*Model!$AN$902*('Assumptions (Solar)'!$AL$20*'Assumptions (Solar)'!$AL$2+'Assumptions (Solar)'!$AL$21*'Assumptions (Solar)'!$AL$3)/10^9,0)</f>
        <v>4.055146828</v>
      </c>
      <c r="AP1100" s="160">
        <f>IF($AN$902&gt;0,'Assumptions (Solar)'!X14*Model!$AN$902*('Assumptions (Solar)'!$AL$20*'Assumptions (Solar)'!$AL$2+'Assumptions (Solar)'!$AL$21*'Assumptions (Solar)'!$AL$3)/10^9,0)</f>
        <v>2.433088097</v>
      </c>
      <c r="AQ1100" s="160">
        <f>IF($AN$902&gt;0,'Assumptions (Solar)'!Y14*Model!$AN$902*('Assumptions (Solar)'!$AL$20*'Assumptions (Solar)'!$AL$2+'Assumptions (Solar)'!$AL$21*'Assumptions (Solar)'!$AL$3)/10^9,0)</f>
        <v>1.459852858</v>
      </c>
      <c r="AR1100" s="160">
        <f>IF($AN$902&gt;0,'Assumptions (Solar)'!Z14*Model!$AN$902*('Assumptions (Solar)'!$AL$20*'Assumptions (Solar)'!$AL$2+'Assumptions (Solar)'!$AL$21*'Assumptions (Solar)'!$AL$3)/10^9,0)</f>
        <v>1.459852858</v>
      </c>
      <c r="AS1100" s="160">
        <f>IF($AN$902&gt;0,'Assumptions (Solar)'!AA14*Model!$AN$902*('Assumptions (Solar)'!$AL$20*'Assumptions (Solar)'!$AL$2+'Assumptions (Solar)'!$AL$21*'Assumptions (Solar)'!$AL$3)/10^9,0)</f>
        <v>0.729926429</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2.54533974</v>
      </c>
      <c r="AP1101" s="160">
        <f>IF($AO$902&gt;0,'Assumptions (Solar)'!W14*Model!$AO$902*('Assumptions (Solar)'!$AM$20*'Assumptions (Solar)'!$AM$2+'Assumptions (Solar)'!$AM$21*'Assumptions (Solar)'!$AM$3)/10^9,0)</f>
        <v>4.072543584</v>
      </c>
      <c r="AQ1101" s="160">
        <f>IF($AO$902&gt;0,'Assumptions (Solar)'!X14*Model!$AO$902*('Assumptions (Solar)'!$AM$20*'Assumptions (Solar)'!$AM$2+'Assumptions (Solar)'!$AM$21*'Assumptions (Solar)'!$AM$3)/10^9,0)</f>
        <v>2.443526151</v>
      </c>
      <c r="AR1101" s="160">
        <f>IF($AO$902&gt;0,'Assumptions (Solar)'!Y14*Model!$AO$902*('Assumptions (Solar)'!$AM$20*'Assumptions (Solar)'!$AM$2+'Assumptions (Solar)'!$AM$21*'Assumptions (Solar)'!$AM$3)/10^9,0)</f>
        <v>1.46611569</v>
      </c>
      <c r="AS1101" s="160">
        <f>IF($AO$902&gt;0,'Assumptions (Solar)'!Z14*Model!$AO$902*('Assumptions (Solar)'!$AM$20*'Assumptions (Solar)'!$AM$2+'Assumptions (Solar)'!$AM$21*'Assumptions (Solar)'!$AM$3)/10^9,0)</f>
        <v>1.46611569</v>
      </c>
      <c r="AT1101" s="160">
        <f>IF($AO$902&gt;0,'Assumptions (Solar)'!AA14*Model!$AO$902*('Assumptions (Solar)'!$AM$20*'Assumptions (Solar)'!$AM$2+'Assumptions (Solar)'!$AM$21*'Assumptions (Solar)'!$AM$3)/10^9,0)</f>
        <v>0.7330578452</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2.563845357</v>
      </c>
      <c r="AQ1102" s="160">
        <f>IF($AP$902&gt;0,'Assumptions (Solar)'!W14*Model!$AP$902*('Assumptions (Solar)'!$AN$20*'Assumptions (Solar)'!$AN$2+'Assumptions (Solar)'!$AN$21*'Assumptions (Solar)'!$AN$3)/10^9,0)</f>
        <v>4.102152571</v>
      </c>
      <c r="AR1102" s="160">
        <f>IF($AP$902&gt;0,'Assumptions (Solar)'!X14*Model!$AP$902*('Assumptions (Solar)'!$AN$20*'Assumptions (Solar)'!$AN$2+'Assumptions (Solar)'!$AN$21*'Assumptions (Solar)'!$AN$3)/10^9,0)</f>
        <v>2.461291543</v>
      </c>
      <c r="AS1102" s="160">
        <f>IF($AP$902&gt;0,'Assumptions (Solar)'!Y14*Model!$AP$902*('Assumptions (Solar)'!$AN$20*'Assumptions (Solar)'!$AN$2+'Assumptions (Solar)'!$AN$21*'Assumptions (Solar)'!$AN$3)/10^9,0)</f>
        <v>1.476774926</v>
      </c>
      <c r="AT1102" s="160">
        <f>IF($AP$902&gt;0,'Assumptions (Solar)'!Z14*Model!$AP$902*('Assumptions (Solar)'!$AN$20*'Assumptions (Solar)'!$AN$2+'Assumptions (Solar)'!$AN$21*'Assumptions (Solar)'!$AN$3)/10^9,0)</f>
        <v>1.476774926</v>
      </c>
      <c r="AU1102" s="160">
        <f>IF($AP$902&gt;0,'Assumptions (Solar)'!AA14*Model!$AP$902*('Assumptions (Solar)'!$AN$20*'Assumptions (Solar)'!$AN$2+'Assumptions (Solar)'!$AN$21*'Assumptions (Solar)'!$AN$3)/10^9,0)</f>
        <v>0.7383874628</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2.578091731</v>
      </c>
      <c r="AR1103" s="160">
        <f>IF($AQ$902&gt;0,'Assumptions (Solar)'!W14*Model!$AQ$902*('Assumptions (Solar)'!$AO$20*'Assumptions (Solar)'!$AO$2+'Assumptions (Solar)'!$AO$21*'Assumptions (Solar)'!$AO$3)/10^9,0)</f>
        <v>4.12494677</v>
      </c>
      <c r="AS1103" s="160">
        <f>IF($AQ$902&gt;0,'Assumptions (Solar)'!X14*Model!$AQ$902*('Assumptions (Solar)'!$AO$20*'Assumptions (Solar)'!$AO$2+'Assumptions (Solar)'!$AO$21*'Assumptions (Solar)'!$AO$3)/10^9,0)</f>
        <v>2.474968062</v>
      </c>
      <c r="AT1103" s="160">
        <f>IF($AQ$902&gt;0,'Assumptions (Solar)'!Y14*Model!$AQ$902*('Assumptions (Solar)'!$AO$20*'Assumptions (Solar)'!$AO$2+'Assumptions (Solar)'!$AO$21*'Assumptions (Solar)'!$AO$3)/10^9,0)</f>
        <v>1.484980837</v>
      </c>
      <c r="AU1103" s="160">
        <f>IF($AQ$902&gt;0,'Assumptions (Solar)'!Z14*Model!$AQ$902*('Assumptions (Solar)'!$AO$20*'Assumptions (Solar)'!$AO$2+'Assumptions (Solar)'!$AO$21*'Assumptions (Solar)'!$AO$3)/10^9,0)</f>
        <v>1.484980837</v>
      </c>
      <c r="AV1103" s="160">
        <f>IF($AQ$902&gt;0,'Assumptions (Solar)'!AA14*Model!$AQ$902*('Assumptions (Solar)'!$AO$20*'Assumptions (Solar)'!$AO$2+'Assumptions (Solar)'!$AO$21*'Assumptions (Solar)'!$AO$3)/10^9,0)</f>
        <v>0.7424904187</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2.610334782</v>
      </c>
      <c r="AS1104" s="160">
        <f>IF($AR$902&gt;0,'Assumptions (Solar)'!W14*Model!$AR$902*('Assumptions (Solar)'!$AP$20*'Assumptions (Solar)'!$AP$2+'Assumptions (Solar)'!$AP$21*'Assumptions (Solar)'!$AP$3)/10^9,0)</f>
        <v>4.17653565</v>
      </c>
      <c r="AT1104" s="160">
        <f>IF($AR$902&gt;0,'Assumptions (Solar)'!X14*Model!$AR$902*('Assumptions (Solar)'!$AP$20*'Assumptions (Solar)'!$AP$2+'Assumptions (Solar)'!$AP$21*'Assumptions (Solar)'!$AP$3)/10^9,0)</f>
        <v>2.50592139</v>
      </c>
      <c r="AU1104" s="160">
        <f>IF($AR$902&gt;0,'Assumptions (Solar)'!Y14*Model!$AR$902*('Assumptions (Solar)'!$AP$20*'Assumptions (Solar)'!$AP$2+'Assumptions (Solar)'!$AP$21*'Assumptions (Solar)'!$AP$3)/10^9,0)</f>
        <v>1.503552834</v>
      </c>
      <c r="AV1104" s="160">
        <f>IF($AR$902&gt;0,'Assumptions (Solar)'!Z14*Model!$AR$902*('Assumptions (Solar)'!$AP$20*'Assumptions (Solar)'!$AP$2+'Assumptions (Solar)'!$AP$21*'Assumptions (Solar)'!$AP$3)/10^9,0)</f>
        <v>1.503552834</v>
      </c>
      <c r="AW1104" s="160">
        <f>IF($AR$902&gt;0,'Assumptions (Solar)'!AA14*Model!$AR$902*('Assumptions (Solar)'!$AP$20*'Assumptions (Solar)'!$AP$2+'Assumptions (Solar)'!$AP$21*'Assumptions (Solar)'!$AP$3)/10^9,0)</f>
        <v>0.7517764171</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2.687042336</v>
      </c>
      <c r="AT1105" s="160">
        <f>IF($AS$902&gt;0,'Assumptions (Solar)'!W14*Model!$AS$902*('Assumptions (Solar)'!$AQ$20*'Assumptions (Solar)'!$AQ$2+'Assumptions (Solar)'!$AQ$21*'Assumptions (Solar)'!$AQ$3)/10^9,0)</f>
        <v>4.299267737</v>
      </c>
      <c r="AU1105" s="160">
        <f>IF($AS$902&gt;0,'Assumptions (Solar)'!X14*Model!$AS$902*('Assumptions (Solar)'!$AQ$20*'Assumptions (Solar)'!$AQ$2+'Assumptions (Solar)'!$AQ$21*'Assumptions (Solar)'!$AQ$3)/10^9,0)</f>
        <v>2.579560642</v>
      </c>
      <c r="AV1105" s="160">
        <f>IF($AS$902&gt;0,'Assumptions (Solar)'!Y14*Model!$AS$902*('Assumptions (Solar)'!$AQ$20*'Assumptions (Solar)'!$AQ$2+'Assumptions (Solar)'!$AQ$21*'Assumptions (Solar)'!$AQ$3)/10^9,0)</f>
        <v>1.547736385</v>
      </c>
      <c r="AW1105" s="160">
        <f>IF($AS$902&gt;0,'Assumptions (Solar)'!Z14*Model!$AS$902*('Assumptions (Solar)'!$AQ$20*'Assumptions (Solar)'!$AQ$2+'Assumptions (Solar)'!$AQ$21*'Assumptions (Solar)'!$AQ$3)/10^9,0)</f>
        <v>1.547736385</v>
      </c>
      <c r="AX1105" s="160">
        <f>IF($AS$902&gt;0,'Assumptions (Solar)'!AA14*Model!$AS$902*('Assumptions (Solar)'!$AQ$20*'Assumptions (Solar)'!$AQ$2+'Assumptions (Solar)'!$AQ$21*'Assumptions (Solar)'!$AQ$3)/10^9,0)</f>
        <v>0.7738681927</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2.723904837</v>
      </c>
      <c r="AU1106" s="160">
        <f>IF($AT$902&gt;0,'Assumptions (Solar)'!W14*Model!$AT$902*('Assumptions (Solar)'!$AR$20*'Assumptions (Solar)'!$AR$2+'Assumptions (Solar)'!$AR$21*'Assumptions (Solar)'!$AR$3)/10^9,0)</f>
        <v>4.358247739</v>
      </c>
      <c r="AV1106" s="160">
        <f>IF($AT$902&gt;0,'Assumptions (Solar)'!X14*Model!$AT$902*('Assumptions (Solar)'!$AR$20*'Assumptions (Solar)'!$AR$2+'Assumptions (Solar)'!$AR$21*'Assumptions (Solar)'!$AR$3)/10^9,0)</f>
        <v>2.614948643</v>
      </c>
      <c r="AW1106" s="160">
        <f>IF($AT$902&gt;0,'Assumptions (Solar)'!Y14*Model!$AT$902*('Assumptions (Solar)'!$AR$20*'Assumptions (Solar)'!$AR$2+'Assumptions (Solar)'!$AR$21*'Assumptions (Solar)'!$AR$3)/10^9,0)</f>
        <v>1.568969186</v>
      </c>
      <c r="AX1106" s="160">
        <f>IF($AT$902&gt;0,'Assumptions (Solar)'!Z14*Model!$AT$902*('Assumptions (Solar)'!$AR$20*'Assumptions (Solar)'!$AR$2+'Assumptions (Solar)'!$AR$21*'Assumptions (Solar)'!$AR$3)/10^9,0)</f>
        <v>1.568969186</v>
      </c>
      <c r="AY1106" s="160">
        <f>IF($AT$902&gt;0,'Assumptions (Solar)'!AA14*Model!$AT$902*('Assumptions (Solar)'!$AR$20*'Assumptions (Solar)'!$AR$2+'Assumptions (Solar)'!$AR$21*'Assumptions (Solar)'!$AR$3)/10^9,0)</f>
        <v>0.784484593</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2.732669564</v>
      </c>
      <c r="AV1107" s="160">
        <f>IF($AU$902&gt;0,'Assumptions (Solar)'!W14*Model!$AU$902*('Assumptions (Solar)'!$AS$20*'Assumptions (Solar)'!$AS$2+'Assumptions (Solar)'!$AS$21*'Assumptions (Solar)'!$AS$3)/10^9,0)</f>
        <v>4.372271303</v>
      </c>
      <c r="AW1107" s="160">
        <f>IF($AU$902&gt;0,'Assumptions (Solar)'!X14*Model!$AU$902*('Assumptions (Solar)'!$AS$20*'Assumptions (Solar)'!$AS$2+'Assumptions (Solar)'!$AS$21*'Assumptions (Solar)'!$AS$3)/10^9,0)</f>
        <v>2.623362782</v>
      </c>
      <c r="AX1107" s="160">
        <f>IF($AU$902&gt;0,'Assumptions (Solar)'!Y14*Model!$AU$902*('Assumptions (Solar)'!$AS$20*'Assumptions (Solar)'!$AS$2+'Assumptions (Solar)'!$AS$21*'Assumptions (Solar)'!$AS$3)/10^9,0)</f>
        <v>1.574017669</v>
      </c>
      <c r="AY1107" s="160">
        <f>IF($AU$902&gt;0,'Assumptions (Solar)'!Z14*Model!$AU$902*('Assumptions (Solar)'!$AS$20*'Assumptions (Solar)'!$AS$2+'Assumptions (Solar)'!$AS$21*'Assumptions (Solar)'!$AS$3)/10^9,0)</f>
        <v>1.574017669</v>
      </c>
      <c r="AZ1107" s="160">
        <f>IF($AU$902&gt;0,'Assumptions (Solar)'!AA14*Model!$AU$902*('Assumptions (Solar)'!$AS$20*'Assumptions (Solar)'!$AS$2+'Assumptions (Solar)'!$AS$21*'Assumptions (Solar)'!$AS$3)/10^9,0)</f>
        <v>0.7870088346</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2.681417358</v>
      </c>
      <c r="AW1108" s="160">
        <f>IF($AV$902&gt;0,'Assumptions (Solar)'!W14*Model!$AV$902*('Assumptions (Solar)'!$AT$20*'Assumptions (Solar)'!$AT$2+'Assumptions (Solar)'!$AT$21*'Assumptions (Solar)'!$AT$3)/10^9,0)</f>
        <v>4.290267773</v>
      </c>
      <c r="AX1108" s="160">
        <f>IF($AV$902&gt;0,'Assumptions (Solar)'!X14*Model!$AV$902*('Assumptions (Solar)'!$AT$20*'Assumptions (Solar)'!$AT$2+'Assumptions (Solar)'!$AT$21*'Assumptions (Solar)'!$AT$3)/10^9,0)</f>
        <v>2.574160664</v>
      </c>
      <c r="AY1108" s="160">
        <f>IF($AV$902&gt;0,'Assumptions (Solar)'!Y14*Model!$AV$902*('Assumptions (Solar)'!$AT$20*'Assumptions (Solar)'!$AT$2+'Assumptions (Solar)'!$AT$21*'Assumptions (Solar)'!$AT$3)/10^9,0)</f>
        <v>1.544496398</v>
      </c>
      <c r="AZ1108" s="160">
        <f>IF($AV$902&gt;0,'Assumptions (Solar)'!Z14*Model!$AV$902*('Assumptions (Solar)'!$AT$20*'Assumptions (Solar)'!$AT$2+'Assumptions (Solar)'!$AT$21*'Assumptions (Solar)'!$AT$3)/10^9,0)</f>
        <v>1.544496398</v>
      </c>
      <c r="BA1108" s="160">
        <f>IF($AV$902&gt;0,'Assumptions (Solar)'!AA14*Model!$AV$902*('Assumptions (Solar)'!$AT$20*'Assumptions (Solar)'!$AT$2+'Assumptions (Solar)'!$AT$21*'Assumptions (Solar)'!$AT$3)/10^9,0)</f>
        <v>0.7722481992</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2.707586844</v>
      </c>
      <c r="AX1109" s="160">
        <f>IF($AW$902&gt;0,'Assumptions (Solar)'!W14*Model!$AW$902*('Assumptions (Solar)'!$AU$20*'Assumptions (Solar)'!$AU$2+'Assumptions (Solar)'!$AU$21*'Assumptions (Solar)'!$AU$3)/10^9,0)</f>
        <v>4.332138951</v>
      </c>
      <c r="AY1109" s="160">
        <f>IF($AW$902&gt;0,'Assumptions (Solar)'!X14*Model!$AW$902*('Assumptions (Solar)'!$AU$20*'Assumptions (Solar)'!$AU$2+'Assumptions (Solar)'!$AU$21*'Assumptions (Solar)'!$AU$3)/10^9,0)</f>
        <v>2.59928337</v>
      </c>
      <c r="AZ1109" s="160">
        <f>IF($AW$902&gt;0,'Assumptions (Solar)'!Y14*Model!$AW$902*('Assumptions (Solar)'!$AU$20*'Assumptions (Solar)'!$AU$2+'Assumptions (Solar)'!$AU$21*'Assumptions (Solar)'!$AU$3)/10^9,0)</f>
        <v>1.559570022</v>
      </c>
      <c r="BA1109" s="160">
        <f>IF($AW$902&gt;0,'Assumptions (Solar)'!Z14*Model!$AW$902*('Assumptions (Solar)'!$AU$20*'Assumptions (Solar)'!$AU$2+'Assumptions (Solar)'!$AU$21*'Assumptions (Solar)'!$AU$3)/10^9,0)</f>
        <v>1.559570022</v>
      </c>
      <c r="BB1109" s="160">
        <f>IF($AW$902&gt;0,'Assumptions (Solar)'!AA14*Model!$AW$902*('Assumptions (Solar)'!$AU$20*'Assumptions (Solar)'!$AU$2+'Assumptions (Solar)'!$AU$21*'Assumptions (Solar)'!$AU$3)/10^9,0)</f>
        <v>0.7797850111</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5.467513724</v>
      </c>
      <c r="AY1110" s="160">
        <f>IF($AX$902&gt;0,'Assumptions (Solar)'!W14*Model!$AX$902*('Assumptions (Solar)'!$AV$20*'Assumptions (Solar)'!$AV$2+'Assumptions (Solar)'!$AV$21*'Assumptions (Solar)'!$AV$3)/10^9,0)</f>
        <v>8.748021958</v>
      </c>
      <c r="AZ1110" s="160">
        <f>IF($AX$902&gt;0,'Assumptions (Solar)'!X14*Model!$AX$902*('Assumptions (Solar)'!$AV$20*'Assumptions (Solar)'!$AV$2+'Assumptions (Solar)'!$AV$21*'Assumptions (Solar)'!$AV$3)/10^9,0)</f>
        <v>5.248813175</v>
      </c>
      <c r="BA1110" s="160">
        <f>IF($AX$902&gt;0,'Assumptions (Solar)'!Y14*Model!$AX$902*('Assumptions (Solar)'!$AV$20*'Assumptions (Solar)'!$AV$2+'Assumptions (Solar)'!$AV$21*'Assumptions (Solar)'!$AV$3)/10^9,0)</f>
        <v>3.149287905</v>
      </c>
      <c r="BB1110" s="160">
        <f>IF($AX$902&gt;0,'Assumptions (Solar)'!Z14*Model!$AX$902*('Assumptions (Solar)'!$AV$20*'Assumptions (Solar)'!$AV$2+'Assumptions (Solar)'!$AV$21*'Assumptions (Solar)'!$AV$3)/10^9,0)</f>
        <v>3.149287905</v>
      </c>
      <c r="BC1110" s="160">
        <f>IF($AX$902&gt;0,'Assumptions (Solar)'!AA14*Model!$AX$902*('Assumptions (Solar)'!$AV$20*'Assumptions (Solar)'!$AV$2+'Assumptions (Solar)'!$AV$21*'Assumptions (Solar)'!$AV$3)/10^9,0)</f>
        <v>1.574643952</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5.512071463</v>
      </c>
      <c r="AZ1111" s="160">
        <f>IF($AY$902&gt;0,'Assumptions (Solar)'!W14*Model!$AY$902*('Assumptions (Solar)'!$AW$20*'Assumptions (Solar)'!$AW$2+'Assumptions (Solar)'!$AW$21*'Assumptions (Solar)'!$AW$3)/10^9,0)</f>
        <v>8.819314341</v>
      </c>
      <c r="BA1111" s="160">
        <f>IF($AY$902&gt;0,'Assumptions (Solar)'!X14*Model!$AY$902*('Assumptions (Solar)'!$AW$20*'Assumptions (Solar)'!$AW$2+'Assumptions (Solar)'!$AW$21*'Assumptions (Solar)'!$AW$3)/10^9,0)</f>
        <v>5.291588605</v>
      </c>
      <c r="BB1111" s="160">
        <f>IF($AY$902&gt;0,'Assumptions (Solar)'!Y14*Model!$AY$902*('Assumptions (Solar)'!$AW$20*'Assumptions (Solar)'!$AW$2+'Assumptions (Solar)'!$AW$21*'Assumptions (Solar)'!$AW$3)/10^9,0)</f>
        <v>3.174953163</v>
      </c>
      <c r="BC1111" s="160">
        <f>IF($AY$902&gt;0,'Assumptions (Solar)'!Z14*Model!$AY$902*('Assumptions (Solar)'!$AW$20*'Assumptions (Solar)'!$AW$2+'Assumptions (Solar)'!$AW$21*'Assumptions (Solar)'!$AW$3)/10^9,0)</f>
        <v>3.174953163</v>
      </c>
      <c r="BD1111" s="160">
        <f>IF($AY$902&gt;0,'Assumptions (Solar)'!AA14*Model!$AY$902*('Assumptions (Solar)'!$AW$20*'Assumptions (Solar)'!$AW$2+'Assumptions (Solar)'!$AW$21*'Assumptions (Solar)'!$AW$3)/10^9,0)</f>
        <v>1.587476581</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5.564201757</v>
      </c>
      <c r="BA1112" s="160">
        <f>IF($AZ$902&gt;0,'Assumptions (Solar)'!W14*Model!$AZ$902*('Assumptions (Solar)'!$AX$20*'Assumptions (Solar)'!$AX$2+'Assumptions (Solar)'!$AX$21*'Assumptions (Solar)'!$AX$3)/10^9,0)</f>
        <v>8.90272281</v>
      </c>
      <c r="BB1112" s="160">
        <f>IF($AZ$902&gt;0,'Assumptions (Solar)'!X14*Model!$AZ$902*('Assumptions (Solar)'!$AX$20*'Assumptions (Solar)'!$AX$2+'Assumptions (Solar)'!$AX$21*'Assumptions (Solar)'!$AX$3)/10^9,0)</f>
        <v>5.341633686</v>
      </c>
      <c r="BC1112" s="160">
        <f>IF($AZ$902&gt;0,'Assumptions (Solar)'!Y14*Model!$AZ$902*('Assumptions (Solar)'!$AX$20*'Assumptions (Solar)'!$AX$2+'Assumptions (Solar)'!$AX$21*'Assumptions (Solar)'!$AX$3)/10^9,0)</f>
        <v>3.204980212</v>
      </c>
      <c r="BD1112" s="160">
        <f>IF($AZ$902&gt;0,'Assumptions (Solar)'!Z14*Model!$AZ$902*('Assumptions (Solar)'!$AX$20*'Assumptions (Solar)'!$AX$2+'Assumptions (Solar)'!$AX$21*'Assumptions (Solar)'!$AX$3)/10^9,0)</f>
        <v>3.204980212</v>
      </c>
      <c r="BE1112" s="160">
        <f>IF($AZ$902&gt;0,'Assumptions (Solar)'!AA14*Model!$AZ$902*('Assumptions (Solar)'!$AX$20*'Assumptions (Solar)'!$AX$2+'Assumptions (Solar)'!$AX$21*'Assumptions (Solar)'!$AX$3)/10^9,0)</f>
        <v>1.602490106</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5.608198821</v>
      </c>
      <c r="BB1113" s="160">
        <f>IF($BA$902&gt;0,'Assumptions (Solar)'!W14*Model!$BA$902*('Assumptions (Solar)'!$AY$20*'Assumptions (Solar)'!$AY$2+'Assumptions (Solar)'!$AY$21*'Assumptions (Solar)'!$AY$3)/10^9,0)</f>
        <v>8.973118114</v>
      </c>
      <c r="BC1113" s="160">
        <f>IF($BA$902&gt;0,'Assumptions (Solar)'!X14*Model!$BA$902*('Assumptions (Solar)'!$AY$20*'Assumptions (Solar)'!$AY$2+'Assumptions (Solar)'!$AY$21*'Assumptions (Solar)'!$AY$3)/10^9,0)</f>
        <v>5.383870869</v>
      </c>
      <c r="BD1113" s="160">
        <f>IF($BA$902&gt;0,'Assumptions (Solar)'!Y14*Model!$BA$902*('Assumptions (Solar)'!$AY$20*'Assumptions (Solar)'!$AY$2+'Assumptions (Solar)'!$AY$21*'Assumptions (Solar)'!$AY$3)/10^9,0)</f>
        <v>3.230322521</v>
      </c>
      <c r="BE1113" s="160">
        <f>IF($BA$902&gt;0,'Assumptions (Solar)'!Z14*Model!$BA$902*('Assumptions (Solar)'!$AY$20*'Assumptions (Solar)'!$AY$2+'Assumptions (Solar)'!$AY$21*'Assumptions (Solar)'!$AY$3)/10^9,0)</f>
        <v>3.230322521</v>
      </c>
      <c r="BF1113" s="160">
        <f>IF($BA$902&gt;0,'Assumptions (Solar)'!AA14*Model!$BA$902*('Assumptions (Solar)'!$AY$20*'Assumptions (Solar)'!$AY$2+'Assumptions (Solar)'!$AY$21*'Assumptions (Solar)'!$AY$3)/10^9,0)</f>
        <v>1.615161261</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-0.001422501953</v>
      </c>
      <c r="H1114" s="160">
        <f>IF(Model!H900+Model!H901-Model!H899-H1062+H1010&gt;0,(1-'Assumptions (Solar)'!G33)*(Model!H900+Model!H901-Model!H899-H1062+H1010)+H1062-H957+H958,Model!H900+Model!H901-Model!H899+H1010-H957+H958)</f>
        <v>-0.002859846713</v>
      </c>
      <c r="I1114" s="160">
        <f>IF(Model!I900+Model!I901-Model!I899-I1062+I1010&gt;0,(1-'Assumptions (Solar)'!H33)*(Model!I900+Model!I901-Model!I899-I1062+I1010)+I1062-I957+I958,Model!I900+Model!I901-Model!I899+I1010-I957+I958)</f>
        <v>-0.004629710416</v>
      </c>
      <c r="J1114" s="160">
        <f>IF(Model!J900+Model!J901-Model!J899-J1062+J1010&gt;0,(1-'Assumptions (Solar)'!I33)*(Model!J900+Model!J901-Model!J899-J1062+J1010)+J1062-J957+J958,Model!J900+Model!J901-Model!J899+J1010-J957+J958)</f>
        <v>-0.01617343607</v>
      </c>
      <c r="K1114" s="160">
        <f>IF(Model!K900+Model!K901-Model!K899-K1062+K1010&gt;0,(1-'Assumptions (Solar)'!J33)*(Model!K900+Model!K901-Model!K899-K1062+K1010)+K1062-K957+K958,Model!K900+Model!K901-Model!K899+K1010-K957+K958)</f>
        <v>-0.05961351107</v>
      </c>
      <c r="L1114" s="160">
        <f>IF(Model!L900+Model!L901-Model!L899-L1062+L1010&gt;0,(1-'Assumptions (Solar)'!K33)*(Model!L900+Model!L901-Model!L899-L1062+L1010)+L1062-L957+L958,Model!L900+Model!L901-Model!L899+L1010-L957+L958)</f>
        <v>-0.1571303479</v>
      </c>
      <c r="M1114" s="160">
        <f>IF(Model!M900+Model!M901-Model!M899-M1062+M1010&gt;0,(1-'Assumptions (Solar)'!L33)*(Model!M900+Model!M901-Model!M899-M1062+M1010)+M1062-M957+M958,Model!M900+Model!M901-Model!M899+M1010-M957+M958)</f>
        <v>-0.5364717388</v>
      </c>
      <c r="N1114" s="160">
        <f>IF(Model!N900+Model!N901-Model!N899-N1062+N1010&gt;0,(1-'Assumptions (Solar)'!M33)*(Model!N900+Model!N901-Model!N899-N1062+N1010)+N1062-N957+N958,Model!N900+Model!N901-Model!N899+N1010-N957+N958)</f>
        <v>-0.4851428632</v>
      </c>
      <c r="O1114" s="160">
        <f>IF(Model!O900+Model!O901-Model!O899-O1062+O1010&gt;0,(1-'Assumptions (Solar)'!N33)*(Model!O900+Model!O901-Model!O899-O1062+O1010)+O1062-O957+O958,Model!O900+Model!O901-Model!O899+O1010-O957+O958)</f>
        <v>-0.4250135003</v>
      </c>
      <c r="P1114" s="160">
        <f>IF(Model!P900+Model!P901-Model!P899-P1062+P1010&gt;0,(1-'Assumptions (Solar)'!O33)*(Model!P900+Model!P901-Model!P899-P1062+P1010)+P1062-P957+P958,Model!P900+Model!P901-Model!P899+P1010-P957+P958)</f>
        <v>-0.3611792715</v>
      </c>
      <c r="Q1114" s="160">
        <f>IF(Model!Q900+Model!Q901-Model!Q899-Q1062+Q1010&gt;0,(1-'Assumptions (Solar)'!P33)*(Model!Q900+Model!Q901-Model!Q899-Q1062+Q1010)+Q1062-Q957+Q958,Model!Q900+Model!Q901-Model!Q899+Q1010-Q957+Q958)</f>
        <v>-0.4311981485</v>
      </c>
      <c r="R1114" s="160">
        <f>IF(Model!R900+Model!R901-Model!R899-R1062+R1010&gt;0,(1-'Assumptions (Solar)'!Q33)*(Model!R900+Model!R901-Model!R899-R1062+R1010)+R1062-R957+R958,Model!R900+Model!R901-Model!R899+R1010-R957+R958)</f>
        <v>-0.7593561954</v>
      </c>
      <c r="S1114" s="160">
        <f>IF(Model!S900+Model!S901-Model!S899-S1062+S1010&gt;0,(1-'Assumptions (Solar)'!R33)*(Model!S900+Model!S901-Model!S899-S1062+S1010)+S1062-S957+S958,Model!S900+Model!S901-Model!S899+S1010-S957+S958)</f>
        <v>-0.8483810318</v>
      </c>
      <c r="T1114" s="160">
        <f>IF(Model!T900+Model!T901-Model!T899-T1062+T1010&gt;0,(1-'Assumptions (Solar)'!S33)*(Model!T900+Model!T901-Model!T899-T1062+T1010)+T1062-T957+T958,Model!T900+Model!T901-Model!T899+T1010-T957+T958)</f>
        <v>-0.8025354124</v>
      </c>
      <c r="U1114" s="160">
        <f>IF(Model!U900+Model!U901-Model!U899-U1062+U1010&gt;0,(1-'Assumptions (Solar)'!T33)*(Model!U900+Model!U901-Model!U899-U1062+U1010)+U1062-U957+U958,Model!U900+Model!U901-Model!U899+U1010-U957+U958)</f>
        <v>-0.468457836</v>
      </c>
      <c r="V1114" s="160">
        <f>IF(Model!V900+Model!V901-Model!V899-V1062+V1010&gt;0,(1-'Assumptions (Solar)'!U33)*(Model!V900+Model!V901-Model!V899-V1062+V1010)+V1062-V957+V958,Model!V900+Model!V901-Model!V899+V1010-V957+V958)</f>
        <v>-0.4182928978</v>
      </c>
      <c r="W1114" s="160">
        <f>IF(Model!W900+Model!W901-Model!W899-W1062+W1010&gt;0,(1-'Assumptions (Solar)'!V33)*(Model!W900+Model!W901-Model!W899-W1062+W1010)+W1062-W957+W958,Model!W900+Model!W901-Model!W899+W1010-W957+W958)</f>
        <v>-9.132607999</v>
      </c>
      <c r="X1114" s="160">
        <f>IF(Model!X900+Model!X901-Model!X899-X1062+X1010&gt;0,(1-'Assumptions (Solar)'!W33)*(Model!X900+Model!X901-Model!X899-X1062+X1010)+X1062-X957+X958,Model!X900+Model!X901-Model!X899+X1010-X957+X958)</f>
        <v>-6.940626215</v>
      </c>
      <c r="Y1114" s="160">
        <f>IF(Model!Y900+Model!Y901-Model!Y899-Y1062+Y1010&gt;0,(1-'Assumptions (Solar)'!X33)*(Model!Y900+Model!Y901-Model!Y899-Y1062+Y1010)+Y1062-Y957+Y958,Model!Y900+Model!Y901-Model!Y899+Y1010-Y957+Y958)</f>
        <v>-6.668717259</v>
      </c>
      <c r="Z1114" s="160">
        <f>IF(Model!Z900+Model!Z901-Model!Z899-Z1062+Z1010&gt;0,(1-'Assumptions (Solar)'!Y33)*(Model!Z900+Model!Z901-Model!Z899-Z1062+Z1010)+Z1062-Z957+Z958,Model!Z900+Model!Z901-Model!Z899+Z1010-Z957+Z958)</f>
        <v>-6.313283497</v>
      </c>
      <c r="AA1114" s="160">
        <f>IF(Model!AA900+Model!AA901-Model!AA899-AA1062+AA1010&gt;0,(1-'Assumptions (Solar)'!Z33)*(Model!AA900+Model!AA901-Model!AA899-AA1062+AA1010)+AA1062-AA957+AA958,Model!AA900+Model!AA901-Model!AA899+AA1010-AA957+AA958)</f>
        <v>-5.865340221</v>
      </c>
      <c r="AB1114" s="160">
        <f>IF(Model!AB900+Model!AB901-Model!AB899-AB1062+AB1010&gt;0,(1-'Assumptions (Solar)'!AA33)*(Model!AB900+Model!AB901-Model!AB899-AB1062+AB1010)+AB1062-AB957+AB958,Model!AB900+Model!AB901-Model!AB899+AB1010-AB957+AB958)</f>
        <v>-5.208597481</v>
      </c>
      <c r="AC1114" s="160">
        <f>IF(Model!AC900+Model!AC901-Model!AC899-AC1062+AC1010&gt;0,(1-'Assumptions (Solar)'!AB33)*(Model!AC900+Model!AC901-Model!AC899-AC1062+AC1010)+AC1062-AC957+AC958,Model!AC900+Model!AC901-Model!AC899+AC1010-AC957+AC958)</f>
        <v>-4.459513649</v>
      </c>
      <c r="AD1114" s="160">
        <f>IF(Model!AD900+Model!AD901-Model!AD899-AD1062+AD1010&gt;0,(1-'Assumptions (Solar)'!AC33)*(Model!AD900+Model!AD901-Model!AD899-AD1062+AD1010)+AD1062-AD957+AD958,Model!AD900+Model!AD901-Model!AD899+AD1010-AD957+AD958)</f>
        <v>-3.557469857</v>
      </c>
      <c r="AE1114" s="160">
        <f>IF(Model!AE900+Model!AE901-Model!AE899-AE1062+AE1010&gt;0,(1-'Assumptions (Solar)'!AD33)*(Model!AE900+Model!AE901-Model!AE899-AE1062+AE1010)+AE1062-AE957+AE958,Model!AE900+Model!AE901-Model!AE899+AE1010-AE957+AE958)</f>
        <v>-2.576398412</v>
      </c>
      <c r="AF1114" s="160">
        <f>IF(Model!AF900+Model!AF901-Model!AF899-AF1062+AF1010&gt;0,(1-'Assumptions (Solar)'!AE33)*(Model!AF900+Model!AF901-Model!AF899-AF1062+AF1010)+AF1062-AF957+AF958,Model!AF900+Model!AF901-Model!AF899+AF1010-AF957+AF958)</f>
        <v>-1.534841985</v>
      </c>
      <c r="AG1114" s="160">
        <f>IF(Model!AG900+Model!AG901-Model!AG899-AG1062+AG1010&gt;0,(1-'Assumptions (Solar)'!AF33)*(Model!AG900+Model!AG901-Model!AG899-AG1062+AG1010)+AG1062-AG957+AG958,Model!AG900+Model!AG901-Model!AG899+AG1010-AG957+AG958)</f>
        <v>-0.4433758863</v>
      </c>
      <c r="AH1114" s="160">
        <f>IF(Model!AH900+Model!AH901-Model!AH899-AH1062+AH1010&gt;0,(1-'Assumptions (Solar)'!AG33)*(Model!AH900+Model!AH901-Model!AH899-AH1062+AH1010)+AH1062-AH957+AH958,Model!AH900+Model!AH901-Model!AH899+AH1010-AH957+AH958)</f>
        <v>1.954399386</v>
      </c>
      <c r="AI1114" s="160">
        <f>IF(Model!AI900+Model!AI901-Model!AI899-AI1062+AI1010&gt;0,(1-'Assumptions (Solar)'!AH33)*(Model!AI900+Model!AI901-Model!AI899-AI1062+AI1010)+AI1062-AI957+AI958,Model!AI900+Model!AI901-Model!AI899+AI1010-AI957+AI958)</f>
        <v>3.772909139</v>
      </c>
      <c r="AJ1114" s="160">
        <f>IF(Model!AJ900+Model!AJ901-Model!AJ899-AJ1062+AJ1010&gt;0,(1-'Assumptions (Solar)'!AI33)*(Model!AJ900+Model!AJ901-Model!AJ899-AJ1062+AJ1010)+AJ1062-AJ957+AJ958,Model!AJ900+Model!AJ901-Model!AJ899+AJ1010-AJ957+AJ958)</f>
        <v>5.637725067</v>
      </c>
      <c r="AK1114" s="160">
        <f>IF(Model!AK900+Model!AK901-Model!AK899-AK1062+AK1010&gt;0,(1-'Assumptions (Solar)'!AJ33)*(Model!AK900+Model!AK901-Model!AK899-AK1062+AK1010)+AK1062-AK957+AK958,Model!AK900+Model!AK901-Model!AK899+AK1010-AK957+AK958)</f>
        <v>7.528405627</v>
      </c>
      <c r="AL1114" s="160">
        <f>IF(Model!AL900+Model!AL901-Model!AL899-AL1062+AL1010&gt;0,(1-'Assumptions (Solar)'!AK33)*(Model!AL900+Model!AL901-Model!AL899-AL1062+AL1010)+AL1062-AL957+AL958,Model!AL900+Model!AL901-Model!AL899+AL1010-AL957+AL958)</f>
        <v>9.47781867</v>
      </c>
      <c r="AM1114" s="160">
        <f>IF(Model!AM900+Model!AM901-Model!AM899-AM1062+AM1010&gt;0,(1-'Assumptions (Solar)'!AL33)*(Model!AM900+Model!AM901-Model!AM899-AM1062+AM1010)+AM1062-AM957+AM958,Model!AM900+Model!AM901-Model!AM899+AM1010-AM957+AM958)</f>
        <v>11.49148483</v>
      </c>
      <c r="AN1114" s="160">
        <f>IF(Model!AN900+Model!AN901-Model!AN899-AN1062+AN1010&gt;0,(1-'Assumptions (Solar)'!AM33)*(Model!AN900+Model!AN901-Model!AN899-AN1062+AN1010)+AN1062-AN957+AN958,Model!AN900+Model!AN901-Model!AN899+AN1010-AN957+AN958)</f>
        <v>13.61307245</v>
      </c>
      <c r="AO1114" s="160">
        <f>IF(Model!AO900+Model!AO901-Model!AO899-AO1062+AO1010&gt;0,(1-'Assumptions (Solar)'!AN33)*(Model!AO900+Model!AO901-Model!AO899-AO1062+AO1010)+AO1062-AO957+AO958,Model!AO900+Model!AO901-Model!AO899+AO1010-AO957+AO958)</f>
        <v>15.83656376</v>
      </c>
      <c r="AP1114" s="160">
        <f>IF(Model!AP900+Model!AP901-Model!AP899-AP1062+AP1010&gt;0,(1-'Assumptions (Solar)'!AO33)*(Model!AP900+Model!AP901-Model!AP899-AP1062+AP1010)+AP1062-AP957+AP958,Model!AP900+Model!AP901-Model!AP899+AP1010-AP957+AP958)</f>
        <v>18.0980068</v>
      </c>
      <c r="AQ1114" s="160">
        <f>IF(Model!AQ900+Model!AQ901-Model!AQ899-AQ1062+AQ1010&gt;0,(1-'Assumptions (Solar)'!AP33)*(Model!AQ900+Model!AQ901-Model!AQ899-AQ1062+AQ1010)+AQ1062-AQ957+AQ958,Model!AQ900+Model!AQ901-Model!AQ899+AQ1010-AQ957+AQ958)</f>
        <v>20.29452083</v>
      </c>
      <c r="AR1114" s="160">
        <f>IF(Model!AR900+Model!AR901-Model!AR899-AR1062+AR1010&gt;0,(1-'Assumptions (Solar)'!AQ33)*(Model!AR900+Model!AR901-Model!AR899-AR1062+AR1010)+AR1062-AR957+AR958,Model!AR900+Model!AR901-Model!AR899+AR1010-AR957+AR958)</f>
        <v>22.39841107</v>
      </c>
      <c r="AS1114" s="160">
        <f>IF(Model!AS900+Model!AS901-Model!AS899-AS1062+AS1010&gt;0,(1-'Assumptions (Solar)'!AR33)*(Model!AS900+Model!AS901-Model!AS899-AS1062+AS1010)+AS1062-AS957+AS958,Model!AS900+Model!AS901-Model!AS899+AS1010-AS957+AS958)</f>
        <v>24.63418522</v>
      </c>
      <c r="AT1114" s="160">
        <f>IF(Model!AT900+Model!AT901-Model!AT899-AT1062+AT1010&gt;0,(1-'Assumptions (Solar)'!AS33)*(Model!AT900+Model!AT901-Model!AT899-AT1062+AT1010)+AT1062-AT957+AT958,Model!AT900+Model!AT901-Model!AT899+AT1010-AT957+AT958)</f>
        <v>27.04257544</v>
      </c>
      <c r="AU1114" s="160">
        <f>IF(Model!AU900+Model!AU901-Model!AU899-AU1062+AU1010&gt;0,(1-'Assumptions (Solar)'!AT33)*(Model!AU900+Model!AU901-Model!AU899-AU1062+AU1010)+AU1062-AU957+AU958,Model!AU900+Model!AU901-Model!AU899+AU1010-AU957+AU958)</f>
        <v>29.69711158</v>
      </c>
      <c r="AV1114" s="160">
        <f>IF(Model!AV900+Model!AV901-Model!AV899-AV1062+AV1010&gt;0,(1-'Assumptions (Solar)'!AU33)*(Model!AV900+Model!AV901-Model!AV899-AV1062+AV1010)+AV1062-AV957+AV958,Model!AV900+Model!AV901-Model!AV899+AV1010-AV957+AV958)</f>
        <v>32.30583793</v>
      </c>
      <c r="AW1114" s="160">
        <f>IF(Model!AW900+Model!AW901-Model!AW899-AW1062+AW1010&gt;0,(1-'Assumptions (Solar)'!AV33)*(Model!AW900+Model!AW901-Model!AW899-AW1062+AW1010)+AW1062-AW957+AW958,Model!AW900+Model!AW901-Model!AW899+AW1010-AW957+AW958)</f>
        <v>29.43008707</v>
      </c>
      <c r="AX1114" s="160">
        <f>IF(Model!AX900+Model!AX901-Model!AX899-AX1062+AX1010&gt;0,(1-'Assumptions (Solar)'!AW33)*(Model!AX900+Model!AX901-Model!AX899-AX1062+AX1010)+AX1062-AX957+AX958,Model!AX900+Model!AX901-Model!AX899+AX1010-AX957+AX958)</f>
        <v>31.76612085</v>
      </c>
      <c r="AY1114" s="160">
        <f>IF(Model!AY900+Model!AY901-Model!AY899-AY1062+AY1010&gt;0,(1-'Assumptions (Solar)'!AX33)*(Model!AY900+Model!AY901-Model!AY899-AY1062+AY1010)+AY1062-AY957+AY958,Model!AY900+Model!AY901-Model!AY899+AY1010-AY957+AY958)</f>
        <v>35.32805229</v>
      </c>
      <c r="AZ1114" s="160">
        <f>IF(Model!AZ900+Model!AZ901-Model!AZ899-AZ1062+AZ1010&gt;0,(1-'Assumptions (Solar)'!AY33)*(Model!AZ900+Model!AZ901-Model!AZ899-AZ1062+AZ1010)+AZ1062-AZ957+AZ958,Model!AZ900+Model!AZ901-Model!AZ899+AZ1010-AZ957+AZ958)</f>
        <v>38.16826759</v>
      </c>
      <c r="BA1114" s="160">
        <f>IF(Model!BA900+Model!BA901-Model!BA899-BA1062+BA1010&gt;0,(1-'Assumptions (Solar)'!AZ33)*(Model!BA900+Model!BA901-Model!BA899-BA1062+BA1010)+BA1062-BA957+BA958,Model!BA900+Model!BA901-Model!BA899+BA1010-BA957+BA958)</f>
        <v>51.82856045</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-0.109455289</v>
      </c>
      <c r="X1115" s="160">
        <f>IF(Model!X900+Model!X901-Model!X899-X1062+X1010&gt;0,'Assumptions (Solar)'!W33*(Model!X900+Model!X901-Model!X899-X1062+X1010)-'Assumptions (Solar)'!W34*Model!X898/10^3,-'Assumptions (Solar)'!W34*Model!X898/10^3)</f>
        <v>-0.8103510999</v>
      </c>
      <c r="Y1115" s="160">
        <f>IF(Model!Y900+Model!Y901-Model!Y899-Y1062+Y1010&gt;0,'Assumptions (Solar)'!X33*(Model!Y900+Model!Y901-Model!Y899-Y1062+Y1010)-'Assumptions (Solar)'!X34*Model!Y898/10^3,-'Assumptions (Solar)'!X34*Model!Y898/10^3)</f>
        <v>-1.539091166</v>
      </c>
      <c r="Z1115" s="160">
        <f>IF(Model!Z900+Model!Z901-Model!Z899-Z1062+Z1010&gt;0,'Assumptions (Solar)'!Y33*(Model!Z900+Model!Z901-Model!Z899-Z1062+Z1010)-'Assumptions (Solar)'!Y34*Model!Z898/10^3,-'Assumptions (Solar)'!Y34*Model!Z898/10^3)</f>
        <v>-2.296505966</v>
      </c>
      <c r="AA1115" s="160">
        <f>IF(Model!AA900+Model!AA901-Model!AA899-AA1062+AA1010&gt;0,'Assumptions (Solar)'!Z33*(Model!AA900+Model!AA901-Model!AA899-AA1062+AA1010)-'Assumptions (Solar)'!Z34*Model!AA898/10^3,-'Assumptions (Solar)'!Z34*Model!AA898/10^3)</f>
        <v>-3.083448004</v>
      </c>
      <c r="AB1115" s="160">
        <f>IF(Model!AB900+Model!AB901-Model!AB899-AB1062+AB1010&gt;0,'Assumptions (Solar)'!AA33*(Model!AB900+Model!AB901-Model!AB899-AB1062+AB1010)-'Assumptions (Solar)'!AA34*Model!AB898/10^3,-'Assumptions (Solar)'!AA34*Model!AB898/10^3)</f>
        <v>-3.900792352</v>
      </c>
      <c r="AC1115" s="160">
        <f>IF(Model!AC900+Model!AC901-Model!AC899-AC1062+AC1010&gt;0,'Assumptions (Solar)'!AB33*(Model!AC900+Model!AC901-Model!AC899-AC1062+AC1010)-'Assumptions (Solar)'!AB34*Model!AC898/10^3,-'Assumptions (Solar)'!AB34*Model!AC898/10^3)</f>
        <v>-4.749437216</v>
      </c>
      <c r="AD1115" s="160">
        <f>IF(Model!AD900+Model!AD901-Model!AD899-AD1062+AD1010&gt;0,'Assumptions (Solar)'!AC33*(Model!AD900+Model!AD901-Model!AD899-AD1062+AD1010)-'Assumptions (Solar)'!AC34*Model!AD898/10^3,-'Assumptions (Solar)'!AC34*Model!AD898/10^3)</f>
        <v>-5.630304506</v>
      </c>
      <c r="AE1115" s="160">
        <f>IF(Model!AE900+Model!AE901-Model!AE899-AE1062+AE1010&gt;0,'Assumptions (Solar)'!AD33*(Model!AE900+Model!AE901-Model!AE899-AE1062+AE1010)-'Assumptions (Solar)'!AD34*Model!AE898/10^3,-'Assumptions (Solar)'!AD34*Model!AE898/10^3)</f>
        <v>-6.544340427</v>
      </c>
      <c r="AF1115" s="160">
        <f>IF(Model!AF900+Model!AF901-Model!AF899-AF1062+AF1010&gt;0,'Assumptions (Solar)'!AE33*(Model!AF900+Model!AF901-Model!AF899-AF1062+AF1010)-'Assumptions (Solar)'!AE34*Model!AF898/10^3,-'Assumptions (Solar)'!AE34*Model!AF898/10^3)</f>
        <v>-7.492516077</v>
      </c>
      <c r="AG1115" s="160">
        <f>IF(Model!AG900+Model!AG901-Model!AG899-AG1062+AG1010&gt;0,'Assumptions (Solar)'!AF33*(Model!AG900+Model!AG901-Model!AG899-AG1062+AG1010)-'Assumptions (Solar)'!AF34*Model!AG898/10^3,-'Assumptions (Solar)'!AF34*Model!AG898/10^3)</f>
        <v>-8.388778774</v>
      </c>
      <c r="AH1115" s="160">
        <f>IF(Model!AH900+Model!AH901-Model!AH899-AH1062+AH1010&gt;0,'Assumptions (Solar)'!AG33*(Model!AH900+Model!AH901-Model!AH899-AH1062+AH1010)-'Assumptions (Solar)'!AG34*Model!AH898/10^3,-'Assumptions (Solar)'!AG34*Model!AH898/10^3)</f>
        <v>-8.837083717</v>
      </c>
      <c r="AI1115" s="160">
        <f>IF(Model!AI900+Model!AI901-Model!AI899-AI1062+AI1010&gt;0,'Assumptions (Solar)'!AH33*(Model!AI900+Model!AI901-Model!AI899-AI1062+AI1010)-'Assumptions (Solar)'!AH34*Model!AI898/10^3,-'Assumptions (Solar)'!AH34*Model!AI898/10^3)</f>
        <v>-9.362363493</v>
      </c>
      <c r="AJ1115" s="160">
        <f>IF(Model!AJ900+Model!AJ901-Model!AJ899-AJ1062+AJ1010&gt;0,'Assumptions (Solar)'!AI33*(Model!AJ900+Model!AJ901-Model!AJ899-AJ1062+AJ1010)-'Assumptions (Solar)'!AI34*Model!AJ898/10^3,-'Assumptions (Solar)'!AI34*Model!AJ898/10^3)</f>
        <v>-9.959682942</v>
      </c>
      <c r="AK1115" s="160">
        <f>IF(Model!AK900+Model!AK901-Model!AK899-AK1062+AK1010&gt;0,'Assumptions (Solar)'!AJ33*(Model!AK900+Model!AK901-Model!AK899-AK1062+AK1010)-'Assumptions (Solar)'!AJ34*Model!AK898/10^3,-'Assumptions (Solar)'!AJ34*Model!AK898/10^3)</f>
        <v>-10.61044996</v>
      </c>
      <c r="AL1115" s="160">
        <f>IF(Model!AL900+Model!AL901-Model!AL899-AL1062+AL1010&gt;0,'Assumptions (Solar)'!AK33*(Model!AL900+Model!AL901-Model!AL899-AL1062+AL1010)-'Assumptions (Solar)'!AK34*Model!AL898/10^3,-'Assumptions (Solar)'!AK34*Model!AL898/10^3)</f>
        <v>-11.29790467</v>
      </c>
      <c r="AM1115" s="160">
        <f>IF(Model!AM900+Model!AM901-Model!AM899-AM1062+AM1010&gt;0,'Assumptions (Solar)'!AL33*(Model!AM900+Model!AM901-Model!AM899-AM1062+AM1010)-'Assumptions (Solar)'!AL34*Model!AM898/10^3,-'Assumptions (Solar)'!AL34*Model!AM898/10^3)</f>
        <v>-12.00524062</v>
      </c>
      <c r="AN1115" s="160">
        <f>IF(Model!AN900+Model!AN901-Model!AN899-AN1062+AN1010&gt;0,'Assumptions (Solar)'!AM33*(Model!AN900+Model!AN901-Model!AN899-AN1062+AN1010)-'Assumptions (Solar)'!AM34*Model!AN898/10^3,-'Assumptions (Solar)'!AM34*Model!AN898/10^3)</f>
        <v>-12.76412153</v>
      </c>
      <c r="AO1115" s="160">
        <f>IF(Model!AO900+Model!AO901-Model!AO899-AO1062+AO1010&gt;0,'Assumptions (Solar)'!AN33*(Model!AO900+Model!AO901-Model!AO899-AO1062+AO1010)-'Assumptions (Solar)'!AN34*Model!AO898/10^3,-'Assumptions (Solar)'!AN34*Model!AO898/10^3)</f>
        <v>-13.52843918</v>
      </c>
      <c r="AP1115" s="160">
        <f>IF(Model!AP900+Model!AP901-Model!AP899-AP1062+AP1010&gt;0,'Assumptions (Solar)'!AO33*(Model!AP900+Model!AP901-Model!AP899-AP1062+AP1010)-'Assumptions (Solar)'!AO34*Model!AP898/10^3,-'Assumptions (Solar)'!AO34*Model!AP898/10^3)</f>
        <v>-14.3088574</v>
      </c>
      <c r="AQ1115" s="160">
        <f>IF(Model!AQ900+Model!AQ901-Model!AQ899-AQ1062+AQ1010&gt;0,'Assumptions (Solar)'!AP33*(Model!AQ900+Model!AQ901-Model!AQ899-AQ1062+AQ1010)-'Assumptions (Solar)'!AP34*Model!AQ898/10^3,-'Assumptions (Solar)'!AP34*Model!AQ898/10^3)</f>
        <v>-15.12641425</v>
      </c>
      <c r="AR1115" s="160">
        <f>IF(Model!AR900+Model!AR901-Model!AR899-AR1062+AR1010&gt;0,'Assumptions (Solar)'!AQ33*(Model!AR900+Model!AR901-Model!AR899-AR1062+AR1010)-'Assumptions (Solar)'!AQ34*Model!AR898/10^3,-'Assumptions (Solar)'!AQ34*Model!AR898/10^3)</f>
        <v>-15.98096553</v>
      </c>
      <c r="AS1115" s="160">
        <f>IF(Model!AS900+Model!AS901-Model!AS899-AS1062+AS1010&gt;0,'Assumptions (Solar)'!AR33*(Model!AS900+Model!AS901-Model!AS899-AS1062+AS1010)-'Assumptions (Solar)'!AR34*Model!AS898/10^3,-'Assumptions (Solar)'!AR34*Model!AS898/10^3)</f>
        <v>-16.88211805</v>
      </c>
      <c r="AT1115" s="160">
        <f>IF(Model!AT900+Model!AT901-Model!AT899-AT1062+AT1010&gt;0,'Assumptions (Solar)'!AS33*(Model!AT900+Model!AT901-Model!AT899-AT1062+AT1010)-'Assumptions (Solar)'!AS34*Model!AT898/10^3,-'Assumptions (Solar)'!AS34*Model!AT898/10^3)</f>
        <v>-17.81149804</v>
      </c>
      <c r="AU1115" s="160">
        <f>IF(Model!AU900+Model!AU901-Model!AU899-AU1062+AU1010&gt;0,'Assumptions (Solar)'!AT33*(Model!AU900+Model!AU901-Model!AU899-AU1062+AU1010)-'Assumptions (Solar)'!AT34*Model!AU898/10^3,-'Assumptions (Solar)'!AT34*Model!AU898/10^3)</f>
        <v>-18.74938891</v>
      </c>
      <c r="AV1115" s="160">
        <f>IF(Model!AV900+Model!AV901-Model!AV899-AV1062+AV1010&gt;0,'Assumptions (Solar)'!AU33*(Model!AV900+Model!AV901-Model!AV899-AV1062+AV1010)-'Assumptions (Solar)'!AU34*Model!AV898/10^3,-'Assumptions (Solar)'!AU34*Model!AV898/10^3)</f>
        <v>-19.68730478</v>
      </c>
      <c r="AW1115" s="160">
        <f>IF(Model!AW900+Model!AW901-Model!AW899-AW1062+AW1010&gt;0,'Assumptions (Solar)'!AV33*(Model!AW900+Model!AW901-Model!AW899-AW1062+AW1010)-'Assumptions (Solar)'!AV34*Model!AW898/10^3,-'Assumptions (Solar)'!AV34*Model!AW898/10^3)</f>
        <v>-20.67522589</v>
      </c>
      <c r="AX1115" s="160">
        <f>IF(Model!AX900+Model!AX901-Model!AX899-AX1062+AX1010&gt;0,'Assumptions (Solar)'!AW33*(Model!AX900+Model!AX901-Model!AX899-AX1062+AX1010)-'Assumptions (Solar)'!AW34*Model!AX898/10^3,-'Assumptions (Solar)'!AW34*Model!AX898/10^3)</f>
        <v>-22.3692495</v>
      </c>
      <c r="AY1115" s="160">
        <f>IF(Model!AY900+Model!AY901-Model!AY899-AY1062+AY1010&gt;0,'Assumptions (Solar)'!AX33*(Model!AY900+Model!AY901-Model!AY899-AY1062+AY1010)-'Assumptions (Solar)'!AX34*Model!AY898/10^3,-'Assumptions (Solar)'!AX34*Model!AY898/10^3)</f>
        <v>-24.22120942</v>
      </c>
      <c r="AZ1115" s="160">
        <f>IF(Model!AZ900+Model!AZ901-Model!AZ899-AZ1062+AZ1010&gt;0,'Assumptions (Solar)'!AY33*(Model!AZ900+Model!AZ901-Model!AZ899-AZ1062+AZ1010)-'Assumptions (Solar)'!AY34*Model!AZ898/10^3,-'Assumptions (Solar)'!AY34*Model!AZ898/10^3)</f>
        <v>-25.85926686</v>
      </c>
      <c r="BA1115" s="160">
        <f>IF(Model!BA900+Model!BA901-Model!BA899-BA1062+BA1010&gt;0,'Assumptions (Solar)'!AZ33*(Model!BA900+Model!BA901-Model!BA899-BA1062+BA1010)-'Assumptions (Solar)'!AZ34*Model!BA898/10^3,-'Assumptions (Solar)'!AZ34*Model!BA898/10^3)</f>
        <v>-27.40507568</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0.000815</v>
      </c>
      <c r="I1116" s="256">
        <f>I902*'Assumptions (Solar)'!$V$32/1000000000</f>
        <v>0.001467</v>
      </c>
      <c r="J1116" s="256">
        <f>J902*'Assumptions (Solar)'!$V$32/1000000000</f>
        <v>0.002119</v>
      </c>
      <c r="K1116" s="256">
        <f>K902*'Assumptions (Solar)'!$V$32/1000000000</f>
        <v>0.00815</v>
      </c>
      <c r="L1116" s="256">
        <f>L902*'Assumptions (Solar)'!$V$32/1000000000</f>
        <v>0.031622</v>
      </c>
      <c r="M1116" s="256">
        <f>M902*'Assumptions (Solar)'!$V$32/1000000000</f>
        <v>0.08313</v>
      </c>
      <c r="N1116" s="256">
        <f>N902*'Assumptions (Solar)'!$V$32/1000000000</f>
        <v>0.354362</v>
      </c>
      <c r="O1116" s="256">
        <f>O902*'Assumptions (Solar)'!$V$32/1000000000</f>
        <v>0.264549</v>
      </c>
      <c r="P1116" s="256">
        <f>P902*'Assumptions (Solar)'!$V$32/1000000000</f>
        <v>0.207662</v>
      </c>
      <c r="Q1116" s="256">
        <f>Q902*'Assumptions (Solar)'!$V$32/1000000000</f>
        <v>0.121435</v>
      </c>
      <c r="R1116" s="256">
        <f>R902*'Assumptions (Solar)'!$V$32/1000000000</f>
        <v>0.186146</v>
      </c>
      <c r="S1116" s="256">
        <f>S902*'Assumptions (Solar)'!$V$32/1000000000</f>
        <v>0.533825</v>
      </c>
      <c r="T1116" s="256">
        <f>T902*'Assumptions (Solar)'!$V$32/1000000000</f>
        <v>0.626246</v>
      </c>
      <c r="U1116" s="256">
        <f>U902*'Assumptions (Solar)'!$V$32/1000000000</f>
        <v>0.501551</v>
      </c>
      <c r="V1116" s="256">
        <f>V902*'Assumptions (Solar)'!$V$32/1000000000</f>
        <v>0</v>
      </c>
      <c r="W1116" s="256">
        <f>W902*'Assumptions (Solar)'!$V$32/1000000000</f>
        <v>0</v>
      </c>
      <c r="X1116" s="256">
        <f>X902*'Assumptions (Solar)'!$V$32/1000000000</f>
        <v>18.06523271</v>
      </c>
      <c r="Y1116" s="256">
        <f>Y902*'Assumptions (Solar)'!$V$32/1000000000</f>
        <v>18.06523271</v>
      </c>
      <c r="Z1116" s="256">
        <f>Z902*'Assumptions (Solar)'!$V$32/1000000000</f>
        <v>18.06523271</v>
      </c>
      <c r="AA1116" s="256">
        <f>AA902*'Assumptions (Solar)'!$V$32/1000000000</f>
        <v>18.06523271</v>
      </c>
      <c r="AB1116" s="256">
        <f>AB902*'Assumptions (Solar)'!$V$32/1000000000</f>
        <v>18.06523271</v>
      </c>
      <c r="AC1116" s="256">
        <f>AC902*'Assumptions (Solar)'!$V$32/1000000000</f>
        <v>18.06523271</v>
      </c>
      <c r="AD1116" s="256">
        <f>AD902*'Assumptions (Solar)'!$V$32/1000000000</f>
        <v>18.06523271</v>
      </c>
      <c r="AE1116" s="256">
        <f>AE902*'Assumptions (Solar)'!$V$32/1000000000</f>
        <v>18.06523271</v>
      </c>
      <c r="AF1116" s="256">
        <f>AF902*'Assumptions (Solar)'!$V$32/1000000000</f>
        <v>18.06523271</v>
      </c>
      <c r="AG1116" s="256">
        <f>AG902*'Assumptions (Solar)'!$V$32/1000000000</f>
        <v>18.06523271</v>
      </c>
      <c r="AH1116" s="256">
        <f>AH902*'Assumptions (Solar)'!$V$32/1000000000</f>
        <v>18.06604771</v>
      </c>
      <c r="AI1116" s="256">
        <f>AI902*'Assumptions (Solar)'!$V$32/1000000000</f>
        <v>18.06669971</v>
      </c>
      <c r="AJ1116" s="256">
        <f>AJ902*'Assumptions (Solar)'!$V$32/1000000000</f>
        <v>18.06735171</v>
      </c>
      <c r="AK1116" s="256">
        <f>AK902*'Assumptions (Solar)'!$V$32/1000000000</f>
        <v>18.07338271</v>
      </c>
      <c r="AL1116" s="256">
        <f>AL902*'Assumptions (Solar)'!$V$32/1000000000</f>
        <v>18.09685471</v>
      </c>
      <c r="AM1116" s="256">
        <f>AM902*'Assumptions (Solar)'!$V$32/1000000000</f>
        <v>18.14836271</v>
      </c>
      <c r="AN1116" s="256">
        <f>AN902*'Assumptions (Solar)'!$V$32/1000000000</f>
        <v>18.41959471</v>
      </c>
      <c r="AO1116" s="256">
        <f>AO902*'Assumptions (Solar)'!$V$32/1000000000</f>
        <v>18.32978171</v>
      </c>
      <c r="AP1116" s="256">
        <f>AP902*'Assumptions (Solar)'!$V$32/1000000000</f>
        <v>18.27289471</v>
      </c>
      <c r="AQ1116" s="256">
        <f>AQ902*'Assumptions (Solar)'!$V$32/1000000000</f>
        <v>18.18666771</v>
      </c>
      <c r="AR1116" s="256">
        <f>AR902*'Assumptions (Solar)'!$V$32/1000000000</f>
        <v>18.25137871</v>
      </c>
      <c r="AS1116" s="256">
        <f>AS902*'Assumptions (Solar)'!$V$32/1000000000</f>
        <v>18.59905771</v>
      </c>
      <c r="AT1116" s="256">
        <f>AT902*'Assumptions (Solar)'!$V$32/1000000000</f>
        <v>18.69147871</v>
      </c>
      <c r="AU1116" s="256">
        <f>AU902*'Assumptions (Solar)'!$V$32/1000000000</f>
        <v>18.56678371</v>
      </c>
      <c r="AV1116" s="256">
        <f>AV902*'Assumptions (Solar)'!$V$32/1000000000</f>
        <v>18.06523271</v>
      </c>
      <c r="AW1116" s="256">
        <f>AW902*'Assumptions (Solar)'!$V$32/1000000000</f>
        <v>18.06523271</v>
      </c>
      <c r="AX1116" s="256">
        <f>AX902*'Assumptions (Solar)'!$V$32/1000000000</f>
        <v>36.13046543</v>
      </c>
      <c r="AY1116" s="256">
        <f>AY902*'Assumptions (Solar)'!$V$32/1000000000</f>
        <v>36.13046543</v>
      </c>
      <c r="AZ1116" s="256">
        <f>AZ902*'Assumptions (Solar)'!$V$32/1000000000</f>
        <v>36.13046543</v>
      </c>
      <c r="BA1116" s="256">
        <f>BA902*'Assumptions (Solar)'!$V$32/1000000000</f>
        <v>36.13046543</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847.5</v>
      </c>
      <c r="AL1120" s="252">
        <f>'Assumptions (Nuclear)'!AK46</f>
        <v>847.5</v>
      </c>
      <c r="AM1120" s="252">
        <f>'Assumptions (Nuclear)'!AL46</f>
        <v>3857.2</v>
      </c>
      <c r="AN1120" s="252">
        <f>'Assumptions (Nuclear)'!AM46</f>
        <v>918</v>
      </c>
      <c r="AO1120" s="252">
        <f>'Assumptions (Nuclear)'!AN46</f>
        <v>923.4</v>
      </c>
      <c r="AP1120" s="252">
        <f>'Assumptions (Nuclear)'!AO46</f>
        <v>3005.9</v>
      </c>
      <c r="AQ1120" s="252">
        <f>'Assumptions (Nuclear)'!AP46</f>
        <v>979.7</v>
      </c>
      <c r="AR1120" s="252">
        <f>'Assumptions (Nuclear)'!AQ46</f>
        <v>0</v>
      </c>
      <c r="AS1120" s="252">
        <f>'Assumptions (Nuclear)'!AR46</f>
        <v>979.7</v>
      </c>
      <c r="AT1120" s="252">
        <f>'Assumptions (Nuclear)'!AS46</f>
        <v>1170</v>
      </c>
      <c r="AU1120" s="252">
        <f>'Assumptions (Nuclear)'!AT46</f>
        <v>0</v>
      </c>
      <c r="AV1120" s="252">
        <f>'Assumptions (Nuclear)'!AU46</f>
        <v>1266</v>
      </c>
      <c r="AW1120" s="252">
        <f>'Assumptions (Nuclear)'!AV46</f>
        <v>0</v>
      </c>
      <c r="AX1120" s="252">
        <f>'Assumptions (Nuclear)'!AW46</f>
        <v>1266</v>
      </c>
      <c r="AY1120" s="252">
        <f>'Assumptions (Nuclear)'!AX46</f>
        <v>2429.2</v>
      </c>
      <c r="AZ1120" s="252">
        <f>'Assumptions (Nuclear)'!AY46</f>
        <v>2235</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21863.6</v>
      </c>
      <c r="Y1121" s="167">
        <f>X1121-'Assumptions (Nuclear)'!X46+X1129</f>
        <v>21863.6</v>
      </c>
      <c r="Z1121" s="167">
        <f>Y1121-'Assumptions (Nuclear)'!Y46+Y1129</f>
        <v>21863.6</v>
      </c>
      <c r="AA1121" s="167">
        <f>Z1121-'Assumptions (Nuclear)'!Z46+Z1129</f>
        <v>21863.6</v>
      </c>
      <c r="AB1121" s="167">
        <f>AA1121-'Assumptions (Nuclear)'!AA46+AA1129</f>
        <v>21863.6</v>
      </c>
      <c r="AC1121" s="167">
        <f>AB1121-'Assumptions (Nuclear)'!AB46+AB1129</f>
        <v>21863.6</v>
      </c>
      <c r="AD1121" s="167">
        <f>AC1121-'Assumptions (Nuclear)'!AC46+AC1129</f>
        <v>21863.6</v>
      </c>
      <c r="AE1121" s="167">
        <f>AD1121-'Assumptions (Nuclear)'!AD46+AD1129</f>
        <v>21863.6</v>
      </c>
      <c r="AF1121" s="167">
        <f>AE1121-'Assumptions (Nuclear)'!AE46+AE1129</f>
        <v>21863.6</v>
      </c>
      <c r="AG1121" s="167">
        <f>AF1121-'Assumptions (Nuclear)'!AF46+AF1129</f>
        <v>21863.6</v>
      </c>
      <c r="AH1121" s="167">
        <f>AG1121-'Assumptions (Nuclear)'!AG46+AG1129</f>
        <v>21863.6</v>
      </c>
      <c r="AI1121" s="167">
        <f>AH1121-'Assumptions (Nuclear)'!AH46+AH1129</f>
        <v>21863.6</v>
      </c>
      <c r="AJ1121" s="167">
        <f>AI1121-'Assumptions (Nuclear)'!AI46+AI1129</f>
        <v>21863.6</v>
      </c>
      <c r="AK1121" s="167">
        <f>AJ1121-'Assumptions (Nuclear)'!AJ46+AJ1129</f>
        <v>21016.1</v>
      </c>
      <c r="AL1121" s="167">
        <f>AK1121-'Assumptions (Nuclear)'!AK46+AK1129</f>
        <v>20168.6</v>
      </c>
      <c r="AM1121" s="167">
        <f>AL1121-'Assumptions (Nuclear)'!AL46+AL1129</f>
        <v>16311.4</v>
      </c>
      <c r="AN1121" s="167">
        <f>AM1121-'Assumptions (Nuclear)'!AM46+AM1129</f>
        <v>15393.4</v>
      </c>
      <c r="AO1121" s="167">
        <f>AN1121-'Assumptions (Nuclear)'!AN46+AN1129</f>
        <v>14470</v>
      </c>
      <c r="AP1121" s="167">
        <f>AO1121-'Assumptions (Nuclear)'!AO46+AO1129</f>
        <v>11464.1</v>
      </c>
      <c r="AQ1121" s="167">
        <f>AP1121-'Assumptions (Nuclear)'!AP46+AP1129</f>
        <v>12742.39195</v>
      </c>
      <c r="AR1121" s="167">
        <f>AQ1121-'Assumptions (Nuclear)'!AQ46+AQ1129</f>
        <v>13293.59152</v>
      </c>
      <c r="AS1121" s="167">
        <f>AR1121-'Assumptions (Nuclear)'!AR46+AR1129</f>
        <v>12313.89152</v>
      </c>
      <c r="AT1121" s="167">
        <f>AS1121-'Assumptions (Nuclear)'!AS46+AS1129</f>
        <v>11266.59068</v>
      </c>
      <c r="AU1121" s="167">
        <f>AT1121-'Assumptions (Nuclear)'!AT46+AT1129</f>
        <v>12008.09025</v>
      </c>
      <c r="AV1121" s="167">
        <f>AU1121-'Assumptions (Nuclear)'!AU46+AU1129</f>
        <v>10742.09025</v>
      </c>
      <c r="AW1121" s="167">
        <f>AV1121-'Assumptions (Nuclear)'!AV46+AV1129</f>
        <v>11151.08941</v>
      </c>
      <c r="AX1121" s="167">
        <f>AW1121-'Assumptions (Nuclear)'!AW46+AW1129</f>
        <v>9885.089405</v>
      </c>
      <c r="AY1121" s="167">
        <f>AX1121-'Assumptions (Nuclear)'!AX46+AX1129</f>
        <v>7864.888558</v>
      </c>
      <c r="AZ1121" s="167">
        <f>AY1121-'Assumptions (Nuclear)'!AY46+AY1129</f>
        <v>7630.588134</v>
      </c>
      <c r="BA1121" s="167">
        <f>AZ1121-'Assumptions (Nuclear)'!AZ46+AZ1129</f>
        <v>9437.08771</v>
      </c>
    </row>
    <row r="1122" ht="15.75" customHeight="1">
      <c r="A1122" s="261" t="s">
        <v>350</v>
      </c>
      <c r="B1122" s="150" t="s">
        <v>149</v>
      </c>
      <c r="C1122" s="151">
        <v>22413.6</v>
      </c>
      <c r="D1122" s="151">
        <v>22413.6</v>
      </c>
      <c r="E1122" s="151">
        <v>22413.6</v>
      </c>
      <c r="F1122" s="151">
        <v>22413.6</v>
      </c>
      <c r="G1122" s="151">
        <v>22413.6</v>
      </c>
      <c r="H1122" s="151">
        <v>22413.6</v>
      </c>
      <c r="I1122" s="151">
        <v>22413.6</v>
      </c>
      <c r="J1122" s="151">
        <v>22413.6</v>
      </c>
      <c r="K1122" s="151">
        <v>22413.6</v>
      </c>
      <c r="L1122" s="151">
        <v>22413.6</v>
      </c>
      <c r="M1122" s="151">
        <v>22413.6</v>
      </c>
      <c r="N1122" s="151">
        <v>22413.6</v>
      </c>
      <c r="O1122" s="151">
        <v>22413.6</v>
      </c>
      <c r="P1122" s="151">
        <v>22413.6</v>
      </c>
      <c r="Q1122" s="151">
        <v>22413.6</v>
      </c>
      <c r="R1122" s="151">
        <v>22413.6</v>
      </c>
      <c r="S1122" s="151">
        <v>22413.6</v>
      </c>
      <c r="T1122" s="151">
        <v>22413.6</v>
      </c>
      <c r="U1122" s="151">
        <v>21863.6</v>
      </c>
      <c r="V1122" s="172">
        <f t="shared" ref="V1122:W1122" si="44">U1122+V1129</f>
        <v>21863.6</v>
      </c>
      <c r="W1122" s="153">
        <f t="shared" si="44"/>
        <v>21863.6</v>
      </c>
      <c r="X1122" s="154">
        <f t="shared" ref="X1122:AZ1122" si="45">W1122+($BA$1122-$W$1122)/($BA$2-$W$2)</f>
        <v>21435.09958</v>
      </c>
      <c r="Y1122" s="154">
        <f t="shared" si="45"/>
        <v>21006.59915</v>
      </c>
      <c r="Z1122" s="154">
        <f t="shared" si="45"/>
        <v>20578.09873</v>
      </c>
      <c r="AA1122" s="154">
        <f t="shared" si="45"/>
        <v>20149.5983</v>
      </c>
      <c r="AB1122" s="154">
        <f t="shared" si="45"/>
        <v>19721.09788</v>
      </c>
      <c r="AC1122" s="154">
        <f t="shared" si="45"/>
        <v>19292.59746</v>
      </c>
      <c r="AD1122" s="154">
        <f t="shared" si="45"/>
        <v>18864.09703</v>
      </c>
      <c r="AE1122" s="154">
        <f t="shared" si="45"/>
        <v>18435.59661</v>
      </c>
      <c r="AF1122" s="154">
        <f t="shared" si="45"/>
        <v>18007.09619</v>
      </c>
      <c r="AG1122" s="154">
        <f t="shared" si="45"/>
        <v>17578.59576</v>
      </c>
      <c r="AH1122" s="154">
        <f t="shared" si="45"/>
        <v>17150.09534</v>
      </c>
      <c r="AI1122" s="154">
        <f t="shared" si="45"/>
        <v>16721.59491</v>
      </c>
      <c r="AJ1122" s="154">
        <f t="shared" si="45"/>
        <v>16293.09449</v>
      </c>
      <c r="AK1122" s="154">
        <f t="shared" si="45"/>
        <v>15864.59407</v>
      </c>
      <c r="AL1122" s="154">
        <f t="shared" si="45"/>
        <v>15436.09364</v>
      </c>
      <c r="AM1122" s="154">
        <f t="shared" si="45"/>
        <v>15007.59322</v>
      </c>
      <c r="AN1122" s="154">
        <f t="shared" si="45"/>
        <v>14579.0928</v>
      </c>
      <c r="AO1122" s="154">
        <f t="shared" si="45"/>
        <v>14150.59237</v>
      </c>
      <c r="AP1122" s="154">
        <f t="shared" si="45"/>
        <v>13722.09195</v>
      </c>
      <c r="AQ1122" s="154">
        <f t="shared" si="45"/>
        <v>13293.59152</v>
      </c>
      <c r="AR1122" s="154">
        <f t="shared" si="45"/>
        <v>12865.0911</v>
      </c>
      <c r="AS1122" s="154">
        <f t="shared" si="45"/>
        <v>12436.59068</v>
      </c>
      <c r="AT1122" s="154">
        <f t="shared" si="45"/>
        <v>12008.09025</v>
      </c>
      <c r="AU1122" s="154">
        <f t="shared" si="45"/>
        <v>11579.58983</v>
      </c>
      <c r="AV1122" s="154">
        <f t="shared" si="45"/>
        <v>11151.08941</v>
      </c>
      <c r="AW1122" s="154">
        <f t="shared" si="45"/>
        <v>10722.58898</v>
      </c>
      <c r="AX1122" s="154">
        <f t="shared" si="45"/>
        <v>10294.08856</v>
      </c>
      <c r="AY1122" s="154">
        <f t="shared" si="45"/>
        <v>9865.588134</v>
      </c>
      <c r="AZ1122" s="154">
        <f t="shared" si="45"/>
        <v>9437.08771</v>
      </c>
      <c r="BA1122" s="155">
        <f>Inputs!$H$4</f>
        <v>9008.587287</v>
      </c>
    </row>
    <row r="1123" ht="15.75" customHeight="1">
      <c r="A1123" s="262" t="s">
        <v>28</v>
      </c>
      <c r="B1123" s="159" t="s">
        <v>150</v>
      </c>
      <c r="C1123" s="156">
        <v>161.279178</v>
      </c>
      <c r="D1123" s="156">
        <v>159.079186</v>
      </c>
      <c r="E1123" s="156">
        <v>157.293675</v>
      </c>
      <c r="F1123" s="156">
        <v>151.051814</v>
      </c>
      <c r="G1123" s="156">
        <v>163.385873</v>
      </c>
      <c r="H1123" s="156">
        <v>165.105552</v>
      </c>
      <c r="I1123" s="156">
        <v>166.136383</v>
      </c>
      <c r="J1123" s="156">
        <v>166.772408</v>
      </c>
      <c r="K1123" s="156">
        <v>170.976228</v>
      </c>
      <c r="L1123" s="156">
        <v>169.624095</v>
      </c>
      <c r="M1123" s="156">
        <v>166.970303</v>
      </c>
      <c r="N1123" s="156">
        <v>164.588244</v>
      </c>
      <c r="O1123" s="156">
        <v>167.674286</v>
      </c>
      <c r="P1123" s="156">
        <v>171.805505</v>
      </c>
      <c r="Q1123" s="156">
        <v>171.070531</v>
      </c>
      <c r="R1123" s="156">
        <v>173.858931</v>
      </c>
      <c r="S1123" s="156">
        <v>174.118656</v>
      </c>
      <c r="T1123" s="156">
        <v>180.581041</v>
      </c>
      <c r="U1123" s="156">
        <v>178.013456</v>
      </c>
      <c r="V1123" s="157">
        <f t="shared" ref="V1123:W1123" si="46">U1123</f>
        <v>178.013456</v>
      </c>
      <c r="W1123" s="157">
        <f t="shared" si="46"/>
        <v>178.013456</v>
      </c>
      <c r="X1123" s="154">
        <f t="shared" ref="X1123:AZ1123" si="47">W1123+($BA$1123-$W$1123)/($BA$2-$W$2)</f>
        <v>174.5786562</v>
      </c>
      <c r="Y1123" s="154">
        <f t="shared" si="47"/>
        <v>171.1438565</v>
      </c>
      <c r="Z1123" s="154">
        <f t="shared" si="47"/>
        <v>167.7090567</v>
      </c>
      <c r="AA1123" s="154">
        <f t="shared" si="47"/>
        <v>164.274257</v>
      </c>
      <c r="AB1123" s="154">
        <f t="shared" si="47"/>
        <v>160.8394572</v>
      </c>
      <c r="AC1123" s="154">
        <f t="shared" si="47"/>
        <v>157.4046575</v>
      </c>
      <c r="AD1123" s="154">
        <f t="shared" si="47"/>
        <v>153.9698577</v>
      </c>
      <c r="AE1123" s="154">
        <f t="shared" si="47"/>
        <v>150.535058</v>
      </c>
      <c r="AF1123" s="154">
        <f t="shared" si="47"/>
        <v>147.1002582</v>
      </c>
      <c r="AG1123" s="154">
        <f t="shared" si="47"/>
        <v>143.6654585</v>
      </c>
      <c r="AH1123" s="154">
        <f t="shared" si="47"/>
        <v>140.2306587</v>
      </c>
      <c r="AI1123" s="154">
        <f t="shared" si="47"/>
        <v>136.795859</v>
      </c>
      <c r="AJ1123" s="154">
        <f t="shared" si="47"/>
        <v>133.3610592</v>
      </c>
      <c r="AK1123" s="154">
        <f t="shared" si="47"/>
        <v>129.9262595</v>
      </c>
      <c r="AL1123" s="154">
        <f t="shared" si="47"/>
        <v>126.4914597</v>
      </c>
      <c r="AM1123" s="154">
        <f t="shared" si="47"/>
        <v>123.0566599</v>
      </c>
      <c r="AN1123" s="154">
        <f t="shared" si="47"/>
        <v>119.6218602</v>
      </c>
      <c r="AO1123" s="154">
        <f t="shared" si="47"/>
        <v>116.1870604</v>
      </c>
      <c r="AP1123" s="154">
        <f t="shared" si="47"/>
        <v>112.7522607</v>
      </c>
      <c r="AQ1123" s="154">
        <f t="shared" si="47"/>
        <v>109.3174609</v>
      </c>
      <c r="AR1123" s="154">
        <f t="shared" si="47"/>
        <v>105.8826612</v>
      </c>
      <c r="AS1123" s="154">
        <f t="shared" si="47"/>
        <v>102.4478614</v>
      </c>
      <c r="AT1123" s="154">
        <f t="shared" si="47"/>
        <v>99.01306167</v>
      </c>
      <c r="AU1123" s="154">
        <f t="shared" si="47"/>
        <v>95.57826192</v>
      </c>
      <c r="AV1123" s="154">
        <f t="shared" si="47"/>
        <v>92.14346217</v>
      </c>
      <c r="AW1123" s="154">
        <f t="shared" si="47"/>
        <v>88.70866241</v>
      </c>
      <c r="AX1123" s="154">
        <f t="shared" si="47"/>
        <v>85.27386266</v>
      </c>
      <c r="AY1123" s="154">
        <f t="shared" si="47"/>
        <v>81.83906291</v>
      </c>
      <c r="AZ1123" s="154">
        <f t="shared" si="47"/>
        <v>78.40426315</v>
      </c>
      <c r="BA1123" s="243">
        <f>Inputs!$I$4</f>
        <v>74.9694634</v>
      </c>
    </row>
    <row r="1124" ht="15.75" customHeight="1">
      <c r="A1124" s="262" t="s">
        <v>421</v>
      </c>
      <c r="B1124" s="159" t="s">
        <v>351</v>
      </c>
      <c r="C1124" s="95">
        <f>C1123*'Assumptions (Nuclear)'!B20/10^3</f>
        <v>2.752679243</v>
      </c>
      <c r="D1124" s="95">
        <f>D1123*'Assumptions (Nuclear)'!C20/10^3</f>
        <v>2.69802492</v>
      </c>
      <c r="E1124" s="95">
        <f>E1123*'Assumptions (Nuclear)'!D20/10^3</f>
        <v>2.650935407</v>
      </c>
      <c r="F1124" s="95">
        <f>F1123*'Assumptions (Nuclear)'!E20/10^3</f>
        <v>2.529700586</v>
      </c>
      <c r="G1124" s="95">
        <f>G1123*'Assumptions (Nuclear)'!F20/10^3</f>
        <v>2.719023549</v>
      </c>
      <c r="H1124" s="95">
        <f>H1123*'Assumptions (Nuclear)'!G20/10^3</f>
        <v>2.777016567</v>
      </c>
      <c r="I1124" s="95">
        <f>I1123*'Assumptions (Nuclear)'!H20/10^3</f>
        <v>2.862336437</v>
      </c>
      <c r="J1124" s="95">
        <f>J1123*'Assumptions (Nuclear)'!I20/10^3</f>
        <v>3.009520616</v>
      </c>
      <c r="K1124" s="95">
        <f>K1123*'Assumptions (Nuclear)'!J20/10^3</f>
        <v>3.143716061</v>
      </c>
      <c r="L1124" s="95">
        <f>L1123*'Assumptions (Nuclear)'!K20/10^3</f>
        <v>3.223841445</v>
      </c>
      <c r="M1124" s="95">
        <f>M1123*'Assumptions (Nuclear)'!L20/10^3</f>
        <v>3.214957013</v>
      </c>
      <c r="N1124" s="95">
        <f>N1123*'Assumptions (Nuclear)'!M20/10^3</f>
        <v>3.210233554</v>
      </c>
      <c r="O1124" s="95">
        <f>O1123*'Assumptions (Nuclear)'!N20/10^3</f>
        <v>3.323119596</v>
      </c>
      <c r="P1124" s="95">
        <f>P1123*'Assumptions (Nuclear)'!O20/10^3</f>
        <v>3.415706431</v>
      </c>
      <c r="Q1124" s="95">
        <f>Q1123*'Assumptions (Nuclear)'!P20/10^3</f>
        <v>3.422627733</v>
      </c>
      <c r="R1124" s="95">
        <f>R1123*'Assumptions (Nuclear)'!Q20/10^3</f>
        <v>3.577620093</v>
      </c>
      <c r="S1124" s="95">
        <f>S1123*'Assumptions (Nuclear)'!R20/10^3</f>
        <v>3.618465949</v>
      </c>
      <c r="T1124" s="95">
        <f>T1123*'Assumptions (Nuclear)'!S20/10^3</f>
        <v>3.689270668</v>
      </c>
      <c r="U1124" s="95">
        <f>U1123*'Assumptions (Nuclear)'!T20/10^3</f>
        <v>3.756594905</v>
      </c>
      <c r="V1124" s="95">
        <f>V1123*'Assumptions (Nuclear)'!U20/10^3</f>
        <v>3.780379198</v>
      </c>
      <c r="W1124" s="95">
        <f>W1123*'Assumptions (Nuclear)'!V20/10^3</f>
        <v>3.83177057</v>
      </c>
      <c r="X1124" s="95">
        <f>X1123*'Assumptions (Nuclear)'!W20/10^3</f>
        <v>3.808920822</v>
      </c>
      <c r="Y1124" s="95">
        <f>Y1123*'Assumptions (Nuclear)'!X20/10^3</f>
        <v>3.784741701</v>
      </c>
      <c r="Z1124" s="95">
        <f>Z1123*'Assumptions (Nuclear)'!Y20/10^3</f>
        <v>3.759201284</v>
      </c>
      <c r="AA1124" s="95">
        <f>AA1123*'Assumptions (Nuclear)'!Z20/10^3</f>
        <v>3.73226703</v>
      </c>
      <c r="AB1124" s="95">
        <f>AB1123*'Assumptions (Nuclear)'!AA20/10^3</f>
        <v>3.703905763</v>
      </c>
      <c r="AC1124" s="95">
        <f>AC1123*'Assumptions (Nuclear)'!AB20/10^3</f>
        <v>3.67408366</v>
      </c>
      <c r="AD1124" s="95">
        <f>AD1123*'Assumptions (Nuclear)'!AC20/10^3</f>
        <v>3.642766245</v>
      </c>
      <c r="AE1124" s="95">
        <f>AE1123*'Assumptions (Nuclear)'!AD20/10^3</f>
        <v>3.609918376</v>
      </c>
      <c r="AF1124" s="95">
        <f>AF1123*'Assumptions (Nuclear)'!AE20/10^3</f>
        <v>3.575504227</v>
      </c>
      <c r="AG1124" s="95">
        <f>AG1123*'Assumptions (Nuclear)'!AF20/10^3</f>
        <v>3.539487286</v>
      </c>
      <c r="AH1124" s="95">
        <f>AH1123*'Assumptions (Nuclear)'!AG20/10^3</f>
        <v>3.501830334</v>
      </c>
      <c r="AI1124" s="95">
        <f>AI1123*'Assumptions (Nuclear)'!AH20/10^3</f>
        <v>3.462495438</v>
      </c>
      <c r="AJ1124" s="95">
        <f>AJ1123*'Assumptions (Nuclear)'!AI20/10^3</f>
        <v>3.421443936</v>
      </c>
      <c r="AK1124" s="95">
        <f>AK1123*'Assumptions (Nuclear)'!AJ20/10^3</f>
        <v>3.378636426</v>
      </c>
      <c r="AL1124" s="95">
        <f>AL1123*'Assumptions (Nuclear)'!AK20/10^3</f>
        <v>3.334032751</v>
      </c>
      <c r="AM1124" s="95">
        <f>AM1123*'Assumptions (Nuclear)'!AL20/10^3</f>
        <v>3.287591987</v>
      </c>
      <c r="AN1124" s="95">
        <f>AN1123*'Assumptions (Nuclear)'!AM20/10^3</f>
        <v>3.239272429</v>
      </c>
      <c r="AO1124" s="95">
        <f>AO1123*'Assumptions (Nuclear)'!AN20/10^3</f>
        <v>3.189031579</v>
      </c>
      <c r="AP1124" s="95">
        <f>AP1123*'Assumptions (Nuclear)'!AO20/10^3</f>
        <v>3.136826128</v>
      </c>
      <c r="AQ1124" s="95">
        <f>AQ1123*'Assumptions (Nuclear)'!AP20/10^3</f>
        <v>3.082611947</v>
      </c>
      <c r="AR1124" s="95">
        <f>AR1123*'Assumptions (Nuclear)'!AQ20/10^3</f>
        <v>3.026344069</v>
      </c>
      <c r="AS1124" s="95">
        <f>AS1123*'Assumptions (Nuclear)'!AR20/10^3</f>
        <v>2.967976677</v>
      </c>
      <c r="AT1124" s="95">
        <f>AT1123*'Assumptions (Nuclear)'!AS20/10^3</f>
        <v>2.907463086</v>
      </c>
      <c r="AU1124" s="95">
        <f>AU1123*'Assumptions (Nuclear)'!AT20/10^3</f>
        <v>2.844755731</v>
      </c>
      <c r="AV1124" s="95">
        <f>AV1123*'Assumptions (Nuclear)'!AU20/10^3</f>
        <v>2.77980615</v>
      </c>
      <c r="AW1124" s="95">
        <f>AW1123*'Assumptions (Nuclear)'!AV20/10^3</f>
        <v>2.712564968</v>
      </c>
      <c r="AX1124" s="95">
        <f>AX1123*'Assumptions (Nuclear)'!AW20/10^3</f>
        <v>2.642981884</v>
      </c>
      <c r="AY1124" s="95">
        <f>AY1123*'Assumptions (Nuclear)'!AX20/10^3</f>
        <v>2.571005652</v>
      </c>
      <c r="AZ1124" s="95">
        <f>AZ1123*'Assumptions (Nuclear)'!AY20/10^3</f>
        <v>2.496584063</v>
      </c>
      <c r="BA1124" s="95">
        <f>BA1123*'Assumptions (Nuclear)'!AZ20/10^3</f>
        <v>2.419663935</v>
      </c>
    </row>
    <row r="1125" ht="15.75" customHeight="1">
      <c r="A1125" s="261" t="s">
        <v>422</v>
      </c>
      <c r="B1125" s="150" t="s">
        <v>351</v>
      </c>
      <c r="C1125" s="95">
        <f>C1123*'Assumptions (Nuclear)'!B22/10^3</f>
        <v>0.8049498023</v>
      </c>
      <c r="D1125" s="95">
        <f>D1123*'Assumptions (Nuclear)'!C22/10^3</f>
        <v>0.7939695683</v>
      </c>
      <c r="E1125" s="95">
        <f>E1123*'Assumptions (Nuclear)'!D22/10^3</f>
        <v>0.7850580228</v>
      </c>
      <c r="F1125" s="95">
        <f>F1123*'Assumptions (Nuclear)'!E22/10^3</f>
        <v>0.7539046846</v>
      </c>
      <c r="G1125" s="95">
        <f>G1123*'Assumptions (Nuclear)'!F22/10^3</f>
        <v>0.8154643879</v>
      </c>
      <c r="H1125" s="95">
        <f>H1123*'Assumptions (Nuclear)'!G22/10^3</f>
        <v>0.8380486156</v>
      </c>
      <c r="I1125" s="95">
        <f>I1123*'Assumptions (Nuclear)'!H22/10^3</f>
        <v>0.8691091331</v>
      </c>
      <c r="J1125" s="95">
        <f>J1123*'Assumptions (Nuclear)'!I22/10^3</f>
        <v>0.919295936</v>
      </c>
      <c r="K1125" s="95">
        <f>K1123*'Assumptions (Nuclear)'!J22/10^3</f>
        <v>0.9662251751</v>
      </c>
      <c r="L1125" s="95">
        <f>L1123*'Assumptions (Nuclear)'!K22/10^3</f>
        <v>0.9968908939</v>
      </c>
      <c r="M1125" s="95">
        <f>M1123*'Assumptions (Nuclear)'!L22/10^3</f>
        <v>1.000325764</v>
      </c>
      <c r="N1125" s="95">
        <f>N1123*'Assumptions (Nuclear)'!M22/10^3</f>
        <v>1.005068217</v>
      </c>
      <c r="O1125" s="95">
        <f>O1123*'Assumptions (Nuclear)'!N22/10^3</f>
        <v>1.046861524</v>
      </c>
      <c r="P1125" s="95">
        <f>P1123*'Assumptions (Nuclear)'!O22/10^3</f>
        <v>1.082786298</v>
      </c>
      <c r="Q1125" s="95">
        <f>Q1123*'Assumptions (Nuclear)'!P22/10^3</f>
        <v>1.091772737</v>
      </c>
      <c r="R1125" s="95">
        <f>R1123*'Assumptions (Nuclear)'!Q22/10^3</f>
        <v>1.148203519</v>
      </c>
      <c r="S1125" s="95">
        <f>S1123*'Assumptions (Nuclear)'!R22/10^3</f>
        <v>1.168557101</v>
      </c>
      <c r="T1125" s="95">
        <f>T1123*'Assumptions (Nuclear)'!S22/10^3</f>
        <v>1.199058112</v>
      </c>
      <c r="U1125" s="95">
        <f>U1123*'Assumptions (Nuclear)'!T22/10^3</f>
        <v>1.228385972</v>
      </c>
      <c r="V1125" s="95">
        <f>V1123*'Assumptions (Nuclear)'!U22/10^3</f>
        <v>1.191327218</v>
      </c>
      <c r="W1125" s="95">
        <f>W1123*'Assumptions (Nuclear)'!V22/10^3</f>
        <v>1.164038959</v>
      </c>
      <c r="X1125" s="95">
        <f>X1123*'Assumptions (Nuclear)'!W22/10^3</f>
        <v>1.115429902</v>
      </c>
      <c r="Y1125" s="95">
        <f>Y1123*'Assumptions (Nuclear)'!X22/10^3</f>
        <v>1.068436958</v>
      </c>
      <c r="Z1125" s="95">
        <f>Z1123*'Assumptions (Nuclear)'!Y22/10^3</f>
        <v>1.023011596</v>
      </c>
      <c r="AA1125" s="95">
        <f>AA1123*'Assumptions (Nuclear)'!Z22/10^3</f>
        <v>0.9791066575</v>
      </c>
      <c r="AB1125" s="95">
        <f>AB1123*'Assumptions (Nuclear)'!AA22/10^3</f>
        <v>0.936676324</v>
      </c>
      <c r="AC1125" s="95">
        <f>AC1123*'Assumptions (Nuclear)'!AB22/10^3</f>
        <v>0.8956760769</v>
      </c>
      <c r="AD1125" s="95">
        <f>AD1123*'Assumptions (Nuclear)'!AC22/10^3</f>
        <v>0.8742861913</v>
      </c>
      <c r="AE1125" s="95">
        <f>AE1123*'Assumptions (Nuclear)'!AD22/10^3</f>
        <v>0.8529824181</v>
      </c>
      <c r="AF1125" s="95">
        <f>AF1123*'Assumptions (Nuclear)'!AE22/10^3</f>
        <v>0.8317644894</v>
      </c>
      <c r="AG1125" s="95">
        <f>AG1123*'Assumptions (Nuclear)'!AF22/10^3</f>
        <v>0.8106321383</v>
      </c>
      <c r="AH1125" s="95">
        <f>AH1123*'Assumptions (Nuclear)'!AG22/10^3</f>
        <v>0.7895850984</v>
      </c>
      <c r="AI1125" s="95">
        <f>AI1123*'Assumptions (Nuclear)'!AH22/10^3</f>
        <v>0.768623104</v>
      </c>
      <c r="AJ1125" s="95">
        <f>AJ1123*'Assumptions (Nuclear)'!AI22/10^3</f>
        <v>0.7477458904</v>
      </c>
      <c r="AK1125" s="95">
        <f>AK1123*'Assumptions (Nuclear)'!AJ22/10^3</f>
        <v>0.7269531935</v>
      </c>
      <c r="AL1125" s="95">
        <f>AL1123*'Assumptions (Nuclear)'!AK22/10^3</f>
        <v>0.7062447499</v>
      </c>
      <c r="AM1125" s="95">
        <f>AM1123*'Assumptions (Nuclear)'!AL22/10^3</f>
        <v>0.6856202969</v>
      </c>
      <c r="AN1125" s="95">
        <f>AN1123*'Assumptions (Nuclear)'!AM22/10^3</f>
        <v>0.6650795727</v>
      </c>
      <c r="AO1125" s="95">
        <f>AO1123*'Assumptions (Nuclear)'!AN22/10^3</f>
        <v>0.644622316</v>
      </c>
      <c r="AP1125" s="95">
        <f>AP1123*'Assumptions (Nuclear)'!AO22/10^3</f>
        <v>0.6242482665</v>
      </c>
      <c r="AQ1125" s="95">
        <f>AQ1123*'Assumptions (Nuclear)'!AP22/10^3</f>
        <v>0.6039571644</v>
      </c>
      <c r="AR1125" s="95">
        <f>AR1123*'Assumptions (Nuclear)'!AQ22/10^3</f>
        <v>0.5837487507</v>
      </c>
      <c r="AS1125" s="95">
        <f>AS1123*'Assumptions (Nuclear)'!AR22/10^3</f>
        <v>0.5636227672</v>
      </c>
      <c r="AT1125" s="95">
        <f>AT1123*'Assumptions (Nuclear)'!AS22/10^3</f>
        <v>0.5435789563</v>
      </c>
      <c r="AU1125" s="95">
        <f>AU1123*'Assumptions (Nuclear)'!AT22/10^3</f>
        <v>0.5236170611</v>
      </c>
      <c r="AV1125" s="95">
        <f>AV1123*'Assumptions (Nuclear)'!AU22/10^3</f>
        <v>0.5037368256</v>
      </c>
      <c r="AW1125" s="95">
        <f>AW1123*'Assumptions (Nuclear)'!AV22/10^3</f>
        <v>0.4839379944</v>
      </c>
      <c r="AX1125" s="95">
        <f>AX1123*'Assumptions (Nuclear)'!AW22/10^3</f>
        <v>0.4642203128</v>
      </c>
      <c r="AY1125" s="95">
        <f>AY1123*'Assumptions (Nuclear)'!AX22/10^3</f>
        <v>0.4445835268</v>
      </c>
      <c r="AZ1125" s="95">
        <f>AZ1123*'Assumptions (Nuclear)'!AY22/10^3</f>
        <v>0.4250273832</v>
      </c>
      <c r="BA1125" s="95">
        <f>BA1123*'Assumptions (Nuclear)'!AZ22/10^3</f>
        <v>0.4055516294</v>
      </c>
    </row>
    <row r="1126" ht="15.75" customHeight="1">
      <c r="A1126" s="262" t="s">
        <v>34</v>
      </c>
      <c r="B1126" s="159" t="s">
        <v>351</v>
      </c>
      <c r="C1126" s="95">
        <f>C1123*'Assumptions (Nuclear)'!B25/10^3</f>
        <v>0.9456478015</v>
      </c>
      <c r="D1126" s="95">
        <f>D1123*'Assumptions (Nuclear)'!C25/10^3</f>
        <v>0.9221149902</v>
      </c>
      <c r="E1126" s="95">
        <f>E1123*'Assumptions (Nuclear)'!D25/10^3</f>
        <v>0.901371013</v>
      </c>
      <c r="F1126" s="95">
        <f>F1123*'Assumptions (Nuclear)'!E25/10^3</f>
        <v>0.8557341808</v>
      </c>
      <c r="G1126" s="95">
        <f>G1123*'Assumptions (Nuclear)'!F25/10^3</f>
        <v>0.9150567804</v>
      </c>
      <c r="H1126" s="95">
        <f>H1123*'Assumptions (Nuclear)'!G25/10^3</f>
        <v>0.9298577691</v>
      </c>
      <c r="I1126" s="95">
        <f>I1123*'Assumptions (Nuclear)'!H25/10^3</f>
        <v>0.953654439</v>
      </c>
      <c r="J1126" s="95">
        <f>J1123*'Assumptions (Nuclear)'!I25/10^3</f>
        <v>0.997810039</v>
      </c>
      <c r="K1126" s="95">
        <f>K1123*'Assumptions (Nuclear)'!J25/10^3</f>
        <v>1.037085589</v>
      </c>
      <c r="L1126" s="95">
        <f>L1123*'Assumptions (Nuclear)'!K25/10^3</f>
        <v>1.058270974</v>
      </c>
      <c r="M1126" s="95">
        <f>M1123*'Assumptions (Nuclear)'!L25/10^3</f>
        <v>1.050041792</v>
      </c>
      <c r="N1126" s="95">
        <f>N1123*'Assumptions (Nuclear)'!M25/10^3</f>
        <v>1.043220243</v>
      </c>
      <c r="O1126" s="95">
        <f>O1123*'Assumptions (Nuclear)'!N25/10^3</f>
        <v>1.074484309</v>
      </c>
      <c r="P1126" s="95">
        <f>P1123*'Assumptions (Nuclear)'!O25/10^3</f>
        <v>1.098806084</v>
      </c>
      <c r="Q1126" s="95">
        <f>Q1123*'Assumptions (Nuclear)'!P25/10^3</f>
        <v>1.095452675</v>
      </c>
      <c r="R1126" s="95">
        <f>R1123*'Assumptions (Nuclear)'!Q25/10^3</f>
        <v>1.13938195</v>
      </c>
      <c r="S1126" s="95">
        <f>S1123*'Assumptions (Nuclear)'!R25/10^3</f>
        <v>1.146570798</v>
      </c>
      <c r="T1126" s="95">
        <f>T1123*'Assumptions (Nuclear)'!S25/10^3</f>
        <v>1.162941904</v>
      </c>
      <c r="U1126" s="95">
        <f>U1123*'Assumptions (Nuclear)'!T25/10^3</f>
        <v>1.178317359</v>
      </c>
      <c r="V1126" s="95">
        <f>V1123*'Assumptions (Nuclear)'!U25/10^3</f>
        <v>1.179768272</v>
      </c>
      <c r="W1126" s="95">
        <f>W1123*'Assumptions (Nuclear)'!V25/10^3</f>
        <v>1.189789504</v>
      </c>
      <c r="X1126" s="95">
        <f>X1123*'Assumptions (Nuclear)'!W25/10^3</f>
        <v>1.176743665</v>
      </c>
      <c r="Y1126" s="95">
        <f>Y1123*'Assumptions (Nuclear)'!X25/10^3</f>
        <v>1.163390351</v>
      </c>
      <c r="Z1126" s="95">
        <f>Z1123*'Assumptions (Nuclear)'!Y25/10^3</f>
        <v>1.14972528</v>
      </c>
      <c r="AA1126" s="95">
        <f>AA1123*'Assumptions (Nuclear)'!Z25/10^3</f>
        <v>1.13574412</v>
      </c>
      <c r="AB1126" s="95">
        <f>AB1123*'Assumptions (Nuclear)'!AA25/10^3</f>
        <v>1.121442486</v>
      </c>
      <c r="AC1126" s="95">
        <f>AC1123*'Assumptions (Nuclear)'!AB25/10^3</f>
        <v>1.106815942</v>
      </c>
      <c r="AD1126" s="95">
        <f>AD1123*'Assumptions (Nuclear)'!AC25/10^3</f>
        <v>1.091860002</v>
      </c>
      <c r="AE1126" s="95">
        <f>AE1123*'Assumptions (Nuclear)'!AD25/10^3</f>
        <v>1.076570124</v>
      </c>
      <c r="AF1126" s="95">
        <f>AF1123*'Assumptions (Nuclear)'!AE25/10^3</f>
        <v>1.060941714</v>
      </c>
      <c r="AG1126" s="95">
        <f>AG1123*'Assumptions (Nuclear)'!AF25/10^3</f>
        <v>1.044970125</v>
      </c>
      <c r="AH1126" s="95">
        <f>AH1123*'Assumptions (Nuclear)'!AG25/10^3</f>
        <v>1.028650653</v>
      </c>
      <c r="AI1126" s="95">
        <f>AI1123*'Assumptions (Nuclear)'!AH25/10^3</f>
        <v>1.011978542</v>
      </c>
      <c r="AJ1126" s="95">
        <f>AJ1123*'Assumptions (Nuclear)'!AI25/10^3</f>
        <v>0.9949489781</v>
      </c>
      <c r="AK1126" s="95">
        <f>AK1123*'Assumptions (Nuclear)'!AJ25/10^3</f>
        <v>0.9775570913</v>
      </c>
      <c r="AL1126" s="95">
        <f>AL1123*'Assumptions (Nuclear)'!AK25/10^3</f>
        <v>0.9597979553</v>
      </c>
      <c r="AM1126" s="95">
        <f>AM1123*'Assumptions (Nuclear)'!AL25/10^3</f>
        <v>0.9416665858</v>
      </c>
      <c r="AN1126" s="95">
        <f>AN1123*'Assumptions (Nuclear)'!AM25/10^3</f>
        <v>0.9231579406</v>
      </c>
      <c r="AO1126" s="95">
        <f>AO1123*'Assumptions (Nuclear)'!AN25/10^3</f>
        <v>0.9042669186</v>
      </c>
      <c r="AP1126" s="95">
        <f>AP1123*'Assumptions (Nuclear)'!AO25/10^3</f>
        <v>0.8849883591</v>
      </c>
      <c r="AQ1126" s="95">
        <f>AQ1123*'Assumptions (Nuclear)'!AP25/10^3</f>
        <v>0.8653170417</v>
      </c>
      <c r="AR1126" s="95">
        <f>AR1123*'Assumptions (Nuclear)'!AQ25/10^3</f>
        <v>0.8452476847</v>
      </c>
      <c r="AS1126" s="95">
        <f>AS1123*'Assumptions (Nuclear)'!AR25/10^3</f>
        <v>0.8247749457</v>
      </c>
      <c r="AT1126" s="95">
        <f>AT1123*'Assumptions (Nuclear)'!AS25/10^3</f>
        <v>0.8038934196</v>
      </c>
      <c r="AU1126" s="95">
        <f>AU1123*'Assumptions (Nuclear)'!AT25/10^3</f>
        <v>0.782597639</v>
      </c>
      <c r="AV1126" s="95">
        <f>AV1123*'Assumptions (Nuclear)'!AU25/10^3</f>
        <v>0.7608820731</v>
      </c>
      <c r="AW1126" s="95">
        <f>AW1123*'Assumptions (Nuclear)'!AV25/10^3</f>
        <v>0.7387411267</v>
      </c>
      <c r="AX1126" s="95">
        <f>AX1123*'Assumptions (Nuclear)'!AW25/10^3</f>
        <v>0.7161691402</v>
      </c>
      <c r="AY1126" s="95">
        <f>AY1123*'Assumptions (Nuclear)'!AX25/10^3</f>
        <v>0.6931603884</v>
      </c>
      <c r="AZ1126" s="95">
        <f>AZ1123*'Assumptions (Nuclear)'!AY25/10^3</f>
        <v>0.66970908</v>
      </c>
      <c r="BA1126" s="95">
        <f>BA1123*'Assumptions (Nuclear)'!AZ25/10^3</f>
        <v>0.6458093566</v>
      </c>
    </row>
    <row r="1127" ht="15.75" customHeight="1">
      <c r="A1127" s="262" t="s">
        <v>36</v>
      </c>
      <c r="B1127" s="159" t="s">
        <v>351</v>
      </c>
      <c r="C1127" s="95">
        <f>C1123*'Assumptions (Nuclear)'!B37/10^3</f>
        <v>10.79547983</v>
      </c>
      <c r="D1127" s="95">
        <f>D1123*'Assumptions (Nuclear)'!C37/10^3</f>
        <v>10.90689851</v>
      </c>
      <c r="E1127" s="95">
        <f>E1123*'Assumptions (Nuclear)'!D37/10^3</f>
        <v>9.750257408</v>
      </c>
      <c r="F1127" s="95">
        <f>F1123*'Assumptions (Nuclear)'!E37/10^3</f>
        <v>11.38173908</v>
      </c>
      <c r="G1127" s="95">
        <f>G1123*'Assumptions (Nuclear)'!F37/10^3</f>
        <v>12.93488378</v>
      </c>
      <c r="H1127" s="95">
        <f>H1123*'Assumptions (Nuclear)'!G37/10^3</f>
        <v>15.82584597</v>
      </c>
      <c r="I1127" s="95">
        <f>I1123*'Assumptions (Nuclear)'!H37/10^3</f>
        <v>14.32721956</v>
      </c>
      <c r="J1127" s="95">
        <f>J1123*'Assumptions (Nuclear)'!I37/10^3</f>
        <v>14.61788507</v>
      </c>
      <c r="K1127" s="95">
        <f>K1123*'Assumptions (Nuclear)'!J37/10^3</f>
        <v>17.34352081</v>
      </c>
      <c r="L1127" s="95">
        <f>L1123*'Assumptions (Nuclear)'!K37/10^3</f>
        <v>12.01364349</v>
      </c>
      <c r="M1127" s="95">
        <f>M1123*'Assumptions (Nuclear)'!L37/10^3</f>
        <v>12.22705162</v>
      </c>
      <c r="N1127" s="95">
        <f>N1123*'Assumptions (Nuclear)'!M37/10^3</f>
        <v>11.61043328</v>
      </c>
      <c r="O1127" s="95">
        <f>O1123*'Assumptions (Nuclear)'!N37/10^3</f>
        <v>10.22776256</v>
      </c>
      <c r="P1127" s="95">
        <f>P1123*'Assumptions (Nuclear)'!O37/10^3</f>
        <v>11.63368951</v>
      </c>
      <c r="Q1127" s="95">
        <f>Q1123*'Assumptions (Nuclear)'!P37/10^3</f>
        <v>12.43054932</v>
      </c>
      <c r="R1127" s="95">
        <f>R1123*'Assumptions (Nuclear)'!Q37/10^3</f>
        <v>10.40834308</v>
      </c>
      <c r="S1127" s="95">
        <f>S1123*'Assumptions (Nuclear)'!R37/10^3</f>
        <v>11.15578229</v>
      </c>
      <c r="T1127" s="95">
        <f>T1123*'Assumptions (Nuclear)'!S37/10^3</f>
        <v>11.2935383</v>
      </c>
      <c r="U1127" s="95">
        <f>U1123*'Assumptions (Nuclear)'!T37/10^3</f>
        <v>11.42846388</v>
      </c>
      <c r="V1127" s="95">
        <f>V1123*'Assumptions (Nuclear)'!U37/10^3</f>
        <v>11.58689585</v>
      </c>
      <c r="W1127" s="95">
        <f>W1123*'Assumptions (Nuclear)'!V37/10^3</f>
        <v>12.08591741</v>
      </c>
      <c r="X1127" s="95">
        <f>X1123*'Assumptions (Nuclear)'!W37/10^3</f>
        <v>11.94261687</v>
      </c>
      <c r="Y1127" s="95">
        <f>Y1123*'Assumptions (Nuclear)'!X37/10^3</f>
        <v>11.81574447</v>
      </c>
      <c r="Z1127" s="95">
        <f>Z1123*'Assumptions (Nuclear)'!Y37/10^3</f>
        <v>11.76746194</v>
      </c>
      <c r="AA1127" s="95">
        <f>AA1123*'Assumptions (Nuclear)'!Z37/10^3</f>
        <v>11.74553381</v>
      </c>
      <c r="AB1127" s="95">
        <f>AB1123*'Assumptions (Nuclear)'!AA37/10^3</f>
        <v>11.82436843</v>
      </c>
      <c r="AC1127" s="95">
        <f>AC1123*'Assumptions (Nuclear)'!AB37/10^3</f>
        <v>11.75869772</v>
      </c>
      <c r="AD1127" s="95">
        <f>AD1123*'Assumptions (Nuclear)'!AC37/10^3</f>
        <v>11.72813195</v>
      </c>
      <c r="AE1127" s="95">
        <f>AE1123*'Assumptions (Nuclear)'!AD37/10^3</f>
        <v>11.66789407</v>
      </c>
      <c r="AF1127" s="95">
        <f>AF1123*'Assumptions (Nuclear)'!AE37/10^3</f>
        <v>11.6116575</v>
      </c>
      <c r="AG1127" s="95">
        <f>AG1123*'Assumptions (Nuclear)'!AF37/10^3</f>
        <v>11.54995005</v>
      </c>
      <c r="AH1127" s="95">
        <f>AH1123*'Assumptions (Nuclear)'!AG37/10^3</f>
        <v>11.49880463</v>
      </c>
      <c r="AI1127" s="95">
        <f>AI1123*'Assumptions (Nuclear)'!AH37/10^3</f>
        <v>11.39347402</v>
      </c>
      <c r="AJ1127" s="95">
        <f>AJ1123*'Assumptions (Nuclear)'!AI37/10^3</f>
        <v>11.27596828</v>
      </c>
      <c r="AK1127" s="95">
        <f>AK1123*'Assumptions (Nuclear)'!AJ37/10^3</f>
        <v>11.15320272</v>
      </c>
      <c r="AL1127" s="95">
        <f>AL1123*'Assumptions (Nuclear)'!AK37/10^3</f>
        <v>11.04049083</v>
      </c>
      <c r="AM1127" s="95">
        <f>AM1123*'Assumptions (Nuclear)'!AL37/10^3</f>
        <v>10.9633098</v>
      </c>
      <c r="AN1127" s="95">
        <f>AN1123*'Assumptions (Nuclear)'!AM37/10^3</f>
        <v>10.86706105</v>
      </c>
      <c r="AO1127" s="95">
        <f>AO1123*'Assumptions (Nuclear)'!AN37/10^3</f>
        <v>10.79202</v>
      </c>
      <c r="AP1127" s="95">
        <f>AP1123*'Assumptions (Nuclear)'!AO37/10^3</f>
        <v>10.70699752</v>
      </c>
      <c r="AQ1127" s="95">
        <f>AQ1123*'Assumptions (Nuclear)'!AP37/10^3</f>
        <v>10.5926488</v>
      </c>
      <c r="AR1127" s="95">
        <f>AR1123*'Assumptions (Nuclear)'!AQ37/10^3</f>
        <v>10.46045728</v>
      </c>
      <c r="AS1127" s="95">
        <f>AS1123*'Assumptions (Nuclear)'!AR37/10^3</f>
        <v>10.31393025</v>
      </c>
      <c r="AT1127" s="95">
        <f>AT1123*'Assumptions (Nuclear)'!AS37/10^3</f>
        <v>10.16565223</v>
      </c>
      <c r="AU1127" s="95">
        <f>AU1123*'Assumptions (Nuclear)'!AT37/10^3</f>
        <v>10.01642407</v>
      </c>
      <c r="AV1127" s="95">
        <f>AV1123*'Assumptions (Nuclear)'!AU37/10^3</f>
        <v>9.857611705</v>
      </c>
      <c r="AW1127" s="95">
        <f>AW1123*'Assumptions (Nuclear)'!AV37/10^3</f>
        <v>9.66741503</v>
      </c>
      <c r="AX1127" s="95">
        <f>AX1123*'Assumptions (Nuclear)'!AW37/10^3</f>
        <v>9.49734405</v>
      </c>
      <c r="AY1127" s="95">
        <f>AY1123*'Assumptions (Nuclear)'!AX37/10^3</f>
        <v>9.443353</v>
      </c>
      <c r="AZ1127" s="95">
        <f>AZ1123*'Assumptions (Nuclear)'!AY37/10^3</f>
        <v>9.288004226</v>
      </c>
      <c r="BA1127" s="95">
        <f>BA1123*'Assumptions (Nuclear)'!AZ37/10^3</f>
        <v>9.062264504</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0.9711702829</v>
      </c>
      <c r="K1128" s="95">
        <f>K1122*'Assumptions (Nuclear)'!J39*'Assumptions (Nuclear)'!J40*365/10^9</f>
        <v>0.9870941165</v>
      </c>
      <c r="L1128" s="95">
        <f>L1122*'Assumptions (Nuclear)'!K39*'Assumptions (Nuclear)'!K40*365/10^9</f>
        <v>1.142351494</v>
      </c>
      <c r="M1128" s="95">
        <f>M1122*'Assumptions (Nuclear)'!L39*'Assumptions (Nuclear)'!L40*365/10^9</f>
        <v>0.7976004973</v>
      </c>
      <c r="N1128" s="95">
        <f>N1122*'Assumptions (Nuclear)'!M39*'Assumptions (Nuclear)'!M40*365/10^9</f>
        <v>0.8246710143</v>
      </c>
      <c r="O1128" s="95">
        <f>O1122*'Assumptions (Nuclear)'!N39*'Assumptions (Nuclear)'!N40*365/10^9</f>
        <v>0.7944157306</v>
      </c>
      <c r="P1128" s="95">
        <f>P1122*'Assumptions (Nuclear)'!O39*'Assumptions (Nuclear)'!O40*365/10^9</f>
        <v>0.6869298542</v>
      </c>
      <c r="Q1128" s="95">
        <f>Q1122*'Assumptions (Nuclear)'!P39*'Assumptions (Nuclear)'!P40*365/10^9</f>
        <v>0.7625680635</v>
      </c>
      <c r="R1128" s="95">
        <f>R1122*'Assumptions (Nuclear)'!Q39*'Assumptions (Nuclear)'!Q40*365/10^9</f>
        <v>0.8183014809</v>
      </c>
      <c r="S1128" s="95">
        <f>S1122*'Assumptions (Nuclear)'!R39*'Assumptions (Nuclear)'!R40*365/10^9</f>
        <v>0.6741907873</v>
      </c>
      <c r="T1128" s="95">
        <f>T1122*'Assumptions (Nuclear)'!S39*'Assumptions (Nuclear)'!S40*365/10^9</f>
        <v>0.7215275921</v>
      </c>
      <c r="U1128" s="95">
        <f>U1122*'Assumptions (Nuclear)'!T39*'Assumptions (Nuclear)'!T40*365/10^9</f>
        <v>0.6870148946</v>
      </c>
      <c r="V1128" s="95">
        <f>V1122*'Assumptions (Nuclear)'!U39*'Assumptions (Nuclear)'!U40*365/10^9</f>
        <v>0.7052503395</v>
      </c>
      <c r="W1128" s="95">
        <f>W1122*'Assumptions (Nuclear)'!V39*'Assumptions (Nuclear)'!V40*365/10^9</f>
        <v>0.7150271744</v>
      </c>
      <c r="X1128" s="95">
        <f>X1122*'Assumptions (Nuclear)'!W39*'Assumptions (Nuclear)'!W40*365/10^9</f>
        <v>0.7063304719</v>
      </c>
      <c r="Y1128" s="95">
        <f>Y1122*'Assumptions (Nuclear)'!X39*'Assumptions (Nuclear)'!X40*365/10^9</f>
        <v>0.6986016519</v>
      </c>
      <c r="Z1128" s="95">
        <f>Z1122*'Assumptions (Nuclear)'!Y39*'Assumptions (Nuclear)'!Y40*365/10^9</f>
        <v>0.6955135832</v>
      </c>
      <c r="AA1128" s="95">
        <f>AA1122*'Assumptions (Nuclear)'!Z39*'Assumptions (Nuclear)'!Z40*365/10^9</f>
        <v>0.6939748378</v>
      </c>
      <c r="AB1128" s="95">
        <f>AB1122*'Assumptions (Nuclear)'!AA39*'Assumptions (Nuclear)'!AA40*365/10^9</f>
        <v>0.6983779628</v>
      </c>
      <c r="AC1128" s="95">
        <f>AC1122*'Assumptions (Nuclear)'!AB39*'Assumptions (Nuclear)'!AB40*365/10^9</f>
        <v>0.6942348865</v>
      </c>
      <c r="AD1128" s="95">
        <f>AD1122*'Assumptions (Nuclear)'!AC39*'Assumptions (Nuclear)'!AC40*365/10^9</f>
        <v>0.6921548088</v>
      </c>
      <c r="AE1128" s="95">
        <f>AE1122*'Assumptions (Nuclear)'!AD39*'Assumptions (Nuclear)'!AD40*365/10^9</f>
        <v>0.6883132087</v>
      </c>
      <c r="AF1128" s="95">
        <f>AF1122*'Assumptions (Nuclear)'!AE39*'Assumptions (Nuclear)'!AE40*365/10^9</f>
        <v>0.6846971973</v>
      </c>
      <c r="AG1128" s="95">
        <f>AG1122*'Assumptions (Nuclear)'!AF39*'Assumptions (Nuclear)'!AF40*365/10^9</f>
        <v>0.680747423</v>
      </c>
      <c r="AH1128" s="95">
        <f>AH1122*'Assumptions (Nuclear)'!AG39*'Assumptions (Nuclear)'!AG40*365/10^9</f>
        <v>0.6774080349</v>
      </c>
      <c r="AI1128" s="95">
        <f>AI1122*'Assumptions (Nuclear)'!AH39*'Assumptions (Nuclear)'!AH40*365/10^9</f>
        <v>0.6708647883</v>
      </c>
      <c r="AJ1128" s="95">
        <f>AJ1122*'Assumptions (Nuclear)'!AI39*'Assumptions (Nuclear)'!AI40*365/10^9</f>
        <v>0.6635940286</v>
      </c>
      <c r="AK1128" s="95">
        <f>AK1122*'Assumptions (Nuclear)'!AJ39*'Assumptions (Nuclear)'!AJ40*365/10^9</f>
        <v>0.6560028233</v>
      </c>
      <c r="AL1128" s="95">
        <f>AL1122*'Assumptions (Nuclear)'!AK39*'Assumptions (Nuclear)'!AK40*365/10^9</f>
        <v>0.6489909868</v>
      </c>
      <c r="AM1128" s="95">
        <f>AM1122*'Assumptions (Nuclear)'!AL39*'Assumptions (Nuclear)'!AL40*365/10^9</f>
        <v>0.6440531325</v>
      </c>
      <c r="AN1128" s="95">
        <f>AN1122*'Assumptions (Nuclear)'!AM39*'Assumptions (Nuclear)'!AM40*365/10^9</f>
        <v>0.6379786409</v>
      </c>
      <c r="AO1128" s="95">
        <f>AO1122*'Assumptions (Nuclear)'!AN39*'Assumptions (Nuclear)'!AN40*365/10^9</f>
        <v>0.633131151</v>
      </c>
      <c r="AP1128" s="95">
        <f>AP1122*'Assumptions (Nuclear)'!AO39*'Assumptions (Nuclear)'!AO40*365/10^9</f>
        <v>0.6276779215</v>
      </c>
      <c r="AQ1128" s="95">
        <f>AQ1122*'Assumptions (Nuclear)'!AP39*'Assumptions (Nuclear)'!AP40*365/10^9</f>
        <v>0.6204852342</v>
      </c>
      <c r="AR1128" s="95">
        <f>AR1122*'Assumptions (Nuclear)'!AQ39*'Assumptions (Nuclear)'!AQ40*365/10^9</f>
        <v>0.6122274129</v>
      </c>
      <c r="AS1128" s="95">
        <f>AS1122*'Assumptions (Nuclear)'!AR39*'Assumptions (Nuclear)'!AR40*365/10^9</f>
        <v>0.6031102612</v>
      </c>
      <c r="AT1128" s="95">
        <f>AT1122*'Assumptions (Nuclear)'!AS39*'Assumptions (Nuclear)'!AS40*365/10^9</f>
        <v>0.5938691774</v>
      </c>
      <c r="AU1128" s="95">
        <f>AU1122*'Assumptions (Nuclear)'!AT39*'Assumptions (Nuclear)'!AT40*365/10^9</f>
        <v>0.5845488824</v>
      </c>
      <c r="AV1128" s="95">
        <f>AV1122*'Assumptions (Nuclear)'!AU39*'Assumptions (Nuclear)'!AU40*365/10^9</f>
        <v>0.5746435844</v>
      </c>
      <c r="AW1128" s="95">
        <f>AW1122*'Assumptions (Nuclear)'!AV39*'Assumptions (Nuclear)'!AV40*365/10^9</f>
        <v>0.5628829261</v>
      </c>
      <c r="AX1128" s="95">
        <f>AX1122*'Assumptions (Nuclear)'!AW39*'Assumptions (Nuclear)'!AW40*365/10^9</f>
        <v>0.5522658883</v>
      </c>
      <c r="AY1128" s="95">
        <f>AY1122*'Assumptions (Nuclear)'!AX39*'Assumptions (Nuclear)'!AX40*365/10^9</f>
        <v>0.5483560517</v>
      </c>
      <c r="AZ1128" s="95">
        <f>AZ1122*'Assumptions (Nuclear)'!AY39*'Assumptions (Nuclear)'!AY40*365/10^9</f>
        <v>0.5385112764</v>
      </c>
      <c r="BA1128" s="95">
        <f>BA1122*'Assumptions (Nuclear)'!AZ39*'Assumptions (Nuclear)'!AZ40*365/10^9</f>
        <v>0.5245454282</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0</v>
      </c>
      <c r="AL1129" s="148">
        <f t="shared" si="48"/>
        <v>0</v>
      </c>
      <c r="AM1129" s="148">
        <f t="shared" si="48"/>
        <v>0</v>
      </c>
      <c r="AN1129" s="148">
        <f t="shared" si="48"/>
        <v>0</v>
      </c>
      <c r="AO1129" s="148">
        <f t="shared" si="48"/>
        <v>0</v>
      </c>
      <c r="AP1129" s="148">
        <f t="shared" si="48"/>
        <v>2257.991948</v>
      </c>
      <c r="AQ1129" s="148">
        <f t="shared" si="48"/>
        <v>551.1995762</v>
      </c>
      <c r="AR1129" s="148">
        <f t="shared" si="48"/>
        <v>0</v>
      </c>
      <c r="AS1129" s="148">
        <f t="shared" si="48"/>
        <v>122.6991524</v>
      </c>
      <c r="AT1129" s="148">
        <f t="shared" si="48"/>
        <v>741.4995762</v>
      </c>
      <c r="AU1129" s="148">
        <f t="shared" si="48"/>
        <v>0</v>
      </c>
      <c r="AV1129" s="148">
        <f t="shared" si="48"/>
        <v>408.9991524</v>
      </c>
      <c r="AW1129" s="148">
        <f t="shared" si="48"/>
        <v>0</v>
      </c>
      <c r="AX1129" s="148">
        <f t="shared" si="48"/>
        <v>408.9991524</v>
      </c>
      <c r="AY1129" s="148">
        <f t="shared" si="48"/>
        <v>2000.699576</v>
      </c>
      <c r="AZ1129" s="148">
        <f t="shared" si="48"/>
        <v>1806.499576</v>
      </c>
      <c r="BA1129" s="148">
        <f t="shared" si="48"/>
        <v>0</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v>
      </c>
      <c r="AF1131" s="176">
        <f t="shared" si="49"/>
        <v>0</v>
      </c>
      <c r="AG1131" s="176">
        <f t="shared" si="49"/>
        <v>0</v>
      </c>
      <c r="AH1131" s="176">
        <f t="shared" si="49"/>
        <v>0</v>
      </c>
      <c r="AI1131" s="176">
        <f t="shared" si="49"/>
        <v>0</v>
      </c>
      <c r="AJ1131" s="176">
        <f t="shared" si="49"/>
        <v>3.313267072</v>
      </c>
      <c r="AK1131" s="176">
        <f t="shared" si="49"/>
        <v>4.176337822</v>
      </c>
      <c r="AL1131" s="176">
        <f t="shared" si="49"/>
        <v>4.229853293</v>
      </c>
      <c r="AM1131" s="176">
        <f t="shared" si="49"/>
        <v>4.464749992</v>
      </c>
      <c r="AN1131" s="176">
        <f t="shared" si="49"/>
        <v>5.665935248</v>
      </c>
      <c r="AO1131" s="176">
        <f t="shared" si="49"/>
        <v>5.735925707</v>
      </c>
      <c r="AP1131" s="176">
        <f t="shared" si="49"/>
        <v>2.881981591</v>
      </c>
      <c r="AQ1131" s="176">
        <f t="shared" si="49"/>
        <v>2.033940379</v>
      </c>
      <c r="AR1131" s="176">
        <f t="shared" si="49"/>
        <v>2.722255932</v>
      </c>
      <c r="AS1131" s="176">
        <f t="shared" si="49"/>
        <v>5.828489475</v>
      </c>
      <c r="AT1131" s="176">
        <f t="shared" si="49"/>
        <v>7.664770047</v>
      </c>
      <c r="AU1131" s="176">
        <f t="shared" si="49"/>
        <v>7.756974891</v>
      </c>
      <c r="AV1131" s="176">
        <f t="shared" si="49"/>
        <v>7.160444755</v>
      </c>
      <c r="AW1131" s="176">
        <f t="shared" si="49"/>
        <v>7.237371957</v>
      </c>
      <c r="AX1131" s="176">
        <f t="shared" si="49"/>
        <v>6.613902839</v>
      </c>
      <c r="AY1131" s="176">
        <f t="shared" si="49"/>
        <v>3.175303054</v>
      </c>
      <c r="AZ1131" s="176">
        <f t="shared" si="49"/>
        <v>0</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v>
      </c>
      <c r="AF1166" s="160">
        <f>IF($AK$1129&gt;0,'Assumptions (Nuclear)'!$V$14*Model!$AK$1129*'Assumptions (Nuclear)'!AE$2/10^9,0)</f>
        <v>0</v>
      </c>
      <c r="AG1166" s="160">
        <f>IF($AK$1129&gt;0,'Assumptions (Nuclear)'!$V$14*Model!$AK$1129*'Assumptions (Nuclear)'!AF$2/10^9,0)</f>
        <v>0</v>
      </c>
      <c r="AH1166" s="160">
        <f>IF($AK$1129&gt;0,'Assumptions (Nuclear)'!$V$14*Model!$AK$1129*'Assumptions (Nuclear)'!AG$2/10^9,0)</f>
        <v>0</v>
      </c>
      <c r="AI1166" s="160">
        <f>IF($AK$1129&gt;0,'Assumptions (Nuclear)'!$V$14*Model!$AK$1129*'Assumptions (Nuclear)'!AH$2/10^9,0)</f>
        <v>0</v>
      </c>
      <c r="AJ1166" s="160">
        <f>IF($AK$1129&gt;0,'Assumptions (Nuclear)'!$V$14*Model!$AK$1129*'Assumptions (Nuclear)'!AI$2/10^9,0)</f>
        <v>0</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v>
      </c>
      <c r="AI1169" s="160">
        <f>IF($AN$1129&gt;0,'Assumptions (Nuclear)'!$V$14*Model!$AN$1129*'Assumptions (Nuclear)'!AH$2/10^9,0)</f>
        <v>0</v>
      </c>
      <c r="AJ1169" s="160">
        <f>IF($AN$1129&gt;0,'Assumptions (Nuclear)'!$V$14*Model!$AN$1129*'Assumptions (Nuclear)'!AI$2/10^9,0)</f>
        <v>0</v>
      </c>
      <c r="AK1169" s="160">
        <f>IF($AN$1129&gt;0,'Assumptions (Nuclear)'!$V$14*Model!$AN$1129*'Assumptions (Nuclear)'!AJ$2/10^9,0)</f>
        <v>0</v>
      </c>
      <c r="AL1169" s="160">
        <f>IF($AN$1129&gt;0,'Assumptions (Nuclear)'!$V$14*Model!$AN$1129*'Assumptions (Nuclear)'!AK$2/10^9,0)</f>
        <v>0</v>
      </c>
      <c r="AM1169" s="160">
        <f>IF($AN$1129&gt;0,'Assumptions (Nuclear)'!$V$14*Model!$AN$1129*'Assumptions (Nuclear)'!AL$2/10^9,0)</f>
        <v>0</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v>
      </c>
      <c r="AJ1170" s="160">
        <f>IF($AO$1129&gt;0,'Assumptions (Nuclear)'!$V$14*Model!$AO$1129*'Assumptions (Nuclear)'!AI$2/10^9,0)</f>
        <v>0</v>
      </c>
      <c r="AK1170" s="160">
        <f>IF($AO$1129&gt;0,'Assumptions (Nuclear)'!$V$14*Model!$AO$1129*'Assumptions (Nuclear)'!AJ$2/10^9,0)</f>
        <v>0</v>
      </c>
      <c r="AL1170" s="160">
        <f>IF($AO$1129&gt;0,'Assumptions (Nuclear)'!$V$14*Model!$AO$1129*'Assumptions (Nuclear)'!AK$2/10^9,0)</f>
        <v>0</v>
      </c>
      <c r="AM1170" s="160">
        <f>IF($AO$1129&gt;0,'Assumptions (Nuclear)'!$V$14*Model!$AO$1129*'Assumptions (Nuclear)'!AL$2/10^9,0)</f>
        <v>0</v>
      </c>
      <c r="AN1170" s="160">
        <f>IF($AO$1129&gt;0,'Assumptions (Nuclear)'!$V$14*Model!$AO$1129*'Assumptions (Nuclear)'!AM$2/10^9,0)</f>
        <v>0</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3.313267072</v>
      </c>
      <c r="AK1171" s="160">
        <f>IF($AP$1129&gt;0,'Assumptions (Nuclear)'!$V$14*Model!$AP$1129*'Assumptions (Nuclear)'!AJ$2/10^9,0)</f>
        <v>3.356886525</v>
      </c>
      <c r="AL1171" s="160">
        <f>IF($AP$1129&gt;0,'Assumptions (Nuclear)'!$V$14*Model!$AP$1129*'Assumptions (Nuclear)'!AK$2/10^9,0)</f>
        <v>3.399901571</v>
      </c>
      <c r="AM1171" s="160">
        <f>IF($AP$1129&gt;0,'Assumptions (Nuclear)'!$V$14*Model!$AP$1129*'Assumptions (Nuclear)'!AL$2/10^9,0)</f>
        <v>3.438521638</v>
      </c>
      <c r="AN1171" s="160">
        <f>IF($AP$1129&gt;0,'Assumptions (Nuclear)'!$V$14*Model!$AP$1129*'Assumptions (Nuclear)'!AM$2/10^9,0)</f>
        <v>3.482787095</v>
      </c>
      <c r="AO1171" s="160">
        <f>IF($AP$1129&gt;0,'Assumptions (Nuclear)'!$V$14*Model!$AP$1129*'Assumptions (Nuclear)'!AN$2/10^9,0)</f>
        <v>3.525809448</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0.8194512969</v>
      </c>
      <c r="AL1172" s="160">
        <f>IF($AQ$1129&gt;0,'Assumptions (Nuclear)'!$V$14*Model!$AQ$1129*'Assumptions (Nuclear)'!AK$2/10^9,0)</f>
        <v>0.8299517218</v>
      </c>
      <c r="AM1172" s="160">
        <f>IF($AQ$1129&gt;0,'Assumptions (Nuclear)'!$V$14*Model!$AQ$1129*'Assumptions (Nuclear)'!AL$2/10^9,0)</f>
        <v>0.8393792862</v>
      </c>
      <c r="AN1172" s="160">
        <f>IF($AQ$1129&gt;0,'Assumptions (Nuclear)'!$V$14*Model!$AQ$1129*'Assumptions (Nuclear)'!AM$2/10^9,0)</f>
        <v>0.8501849498</v>
      </c>
      <c r="AO1172" s="160">
        <f>IF($AQ$1129&gt;0,'Assumptions (Nuclear)'!$V$14*Model!$AQ$1129*'Assumptions (Nuclear)'!AN$2/10^9,0)</f>
        <v>0.8606871585</v>
      </c>
      <c r="AP1172" s="160">
        <f>IF($AQ$1129&gt;0,'Assumptions (Nuclear)'!$V$14*Model!$AQ$1129*'Assumptions (Nuclear)'!AO$2/10^9,0)</f>
        <v>0.8707242084</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0.1868490678</v>
      </c>
      <c r="AN1174" s="160">
        <f>IF($AS$1129&gt;0,'Assumptions (Nuclear)'!$V$14*Model!$AS$1129*'Assumptions (Nuclear)'!AM$2/10^9,0)</f>
        <v>0.1892544502</v>
      </c>
      <c r="AO1174" s="160">
        <f>IF($AS$1129&gt;0,'Assumptions (Nuclear)'!$V$14*Model!$AS$1129*'Assumptions (Nuclear)'!AN$2/10^9,0)</f>
        <v>0.1915922824</v>
      </c>
      <c r="AP1174" s="160">
        <f>IF($AS$1129&gt;0,'Assumptions (Nuclear)'!$V$14*Model!$AS$1129*'Assumptions (Nuclear)'!AO$2/10^9,0)</f>
        <v>0.1938265684</v>
      </c>
      <c r="AQ1174" s="160">
        <f>IF($AS$1129&gt;0,'Assumptions (Nuclear)'!$V$14*Model!$AS$1129*'Assumptions (Nuclear)'!AP$2/10^9,0)</f>
        <v>0.1960125478</v>
      </c>
      <c r="AR1174" s="160">
        <f>IF($AS$1129&gt;0,'Assumptions (Nuclear)'!$V$14*Model!$AS$1129*'Assumptions (Nuclear)'!AQ$2/10^9,0)</f>
        <v>0.1985608635</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1.143708753</v>
      </c>
      <c r="AO1175" s="160">
        <f>IF($AT$1129&gt;0,'Assumptions (Nuclear)'!$V$14*Model!$AT$1129*'Assumptions (Nuclear)'!AN$2/10^9,0)</f>
        <v>1.157836818</v>
      </c>
      <c r="AP1175" s="160">
        <f>IF($AT$1129&gt;0,'Assumptions (Nuclear)'!$V$14*Model!$AT$1129*'Assumptions (Nuclear)'!AO$2/10^9,0)</f>
        <v>1.171339129</v>
      </c>
      <c r="AQ1175" s="160">
        <f>IF($AT$1129&gt;0,'Assumptions (Nuclear)'!$V$14*Model!$AT$1129*'Assumptions (Nuclear)'!AP$2/10^9,0)</f>
        <v>1.184549512</v>
      </c>
      <c r="AR1175" s="160">
        <f>IF($AT$1129&gt;0,'Assumptions (Nuclear)'!$V$14*Model!$AT$1129*'Assumptions (Nuclear)'!AQ$2/10^9,0)</f>
        <v>1.199949578</v>
      </c>
      <c r="AS1175" s="160">
        <f>IF($AT$1129&gt;0,'Assumptions (Nuclear)'!$V$14*Model!$AT$1129*'Assumptions (Nuclear)'!AR$2/10^9,0)</f>
        <v>1.213927746</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0.6460916855</v>
      </c>
      <c r="AQ1177" s="160">
        <f>IF($AV$1129&gt;0,'Assumptions (Nuclear)'!$V$14*Model!$AV$1129*'Assumptions (Nuclear)'!AP$2/10^9,0)</f>
        <v>0.6533783187</v>
      </c>
      <c r="AR1177" s="160">
        <f>IF($AV$1129&gt;0,'Assumptions (Nuclear)'!$V$14*Model!$AV$1129*'Assumptions (Nuclear)'!AQ$2/10^9,0)</f>
        <v>0.6618727454</v>
      </c>
      <c r="AS1177" s="160">
        <f>IF($AV$1129&gt;0,'Assumptions (Nuclear)'!$V$14*Model!$AV$1129*'Assumptions (Nuclear)'!AR$2/10^9,0)</f>
        <v>0.6695828767</v>
      </c>
      <c r="AT1177" s="160">
        <f>IF($AV$1129&gt;0,'Assumptions (Nuclear)'!$V$14*Model!$AV$1129*'Assumptions (Nuclear)'!AS$2/10^9,0)</f>
        <v>0.6777839177</v>
      </c>
      <c r="AU1177" s="160">
        <f>IF($AV$1129&gt;0,'Assumptions (Nuclear)'!$V$14*Model!$AV$1129*'Assumptions (Nuclear)'!AT$2/10^9,0)</f>
        <v>0.6859374513</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v>
      </c>
      <c r="AR1178" s="160">
        <f>IF($AW$1129&gt;0,'Assumptions (Nuclear)'!$V$14*Model!$AW$1129*'Assumptions (Nuclear)'!AQ$2/10^9,0)</f>
        <v>0</v>
      </c>
      <c r="AS1178" s="160">
        <f>IF($AW$1129&gt;0,'Assumptions (Nuclear)'!$V$14*Model!$AW$1129*'Assumptions (Nuclear)'!AR$2/10^9,0)</f>
        <v>0</v>
      </c>
      <c r="AT1178" s="160">
        <f>IF($AW$1129&gt;0,'Assumptions (Nuclear)'!$V$14*Model!$AW$1129*'Assumptions (Nuclear)'!AS$2/10^9,0)</f>
        <v>0</v>
      </c>
      <c r="AU1178" s="160">
        <f>IF($AW$1129&gt;0,'Assumptions (Nuclear)'!$V$14*Model!$AW$1129*'Assumptions (Nuclear)'!AT$2/10^9,0)</f>
        <v>0</v>
      </c>
      <c r="AV1178" s="160">
        <f>IF($AW$1129&gt;0,'Assumptions (Nuclear)'!$V$14*Model!$AW$1129*'Assumptions (Nuclear)'!AU$2/10^9,0)</f>
        <v>0</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0.6618727454</v>
      </c>
      <c r="AS1179" s="160">
        <f>IF($AX$1129&gt;0,'Assumptions (Nuclear)'!$V$14*Model!$AX$1129*'Assumptions (Nuclear)'!AR$2/10^9,0)</f>
        <v>0.6695828767</v>
      </c>
      <c r="AT1179" s="160">
        <f>IF($AX$1129&gt;0,'Assumptions (Nuclear)'!$V$14*Model!$AX$1129*'Assumptions (Nuclear)'!AS$2/10^9,0)</f>
        <v>0.6777839177</v>
      </c>
      <c r="AU1179" s="160">
        <f>IF($AX$1129&gt;0,'Assumptions (Nuclear)'!$V$14*Model!$AX$1129*'Assumptions (Nuclear)'!AT$2/10^9,0)</f>
        <v>0.6859374513</v>
      </c>
      <c r="AV1179" s="160">
        <f>IF($AX$1129&gt;0,'Assumptions (Nuclear)'!$V$14*Model!$AX$1129*'Assumptions (Nuclear)'!AU$2/10^9,0)</f>
        <v>0.694610553</v>
      </c>
      <c r="AW1179" s="160">
        <f>IF($AX$1129&gt;0,'Assumptions (Nuclear)'!$V$14*Model!$AX$1129*'Assumptions (Nuclear)'!AV$2/10^9,0)</f>
        <v>0.7020730009</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3.275395975</v>
      </c>
      <c r="AT1180" s="160">
        <f>IF($AY$1129&gt;0,'Assumptions (Nuclear)'!$V$14*Model!$AY$1129*'Assumptions (Nuclear)'!AS$2/10^9,0)</f>
        <v>3.315512976</v>
      </c>
      <c r="AU1180" s="160">
        <f>IF($AY$1129&gt;0,'Assumptions (Nuclear)'!$V$14*Model!$AY$1129*'Assumptions (Nuclear)'!AT$2/10^9,0)</f>
        <v>3.355397585</v>
      </c>
      <c r="AV1180" s="160">
        <f>IF($AY$1129&gt;0,'Assumptions (Nuclear)'!$V$14*Model!$AY$1129*'Assumptions (Nuclear)'!AU$2/10^9,0)</f>
        <v>3.397823762</v>
      </c>
      <c r="AW1180" s="160">
        <f>IF($AY$1129&gt;0,'Assumptions (Nuclear)'!$V$14*Model!$AY$1129*'Assumptions (Nuclear)'!AV$2/10^9,0)</f>
        <v>3.43432779</v>
      </c>
      <c r="AX1180" s="160">
        <f>IF($AY$1129&gt;0,'Assumptions (Nuclear)'!$V$14*Model!$AY$1129*'Assumptions (Nuclear)'!AW$2/10^9,0)</f>
        <v>3.47563447</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2.993689236</v>
      </c>
      <c r="AU1181" s="160">
        <f>IF($AZ$1129&gt;0,'Assumptions (Nuclear)'!$V$14*Model!$AZ$1129*'Assumptions (Nuclear)'!AT$2/10^9,0)</f>
        <v>3.029702403</v>
      </c>
      <c r="AV1181" s="160">
        <f>IF($AZ$1129&gt;0,'Assumptions (Nuclear)'!$V$14*Model!$AZ$1129*'Assumptions (Nuclear)'!AU$2/10^9,0)</f>
        <v>3.06801044</v>
      </c>
      <c r="AW1181" s="160">
        <f>IF($AZ$1129&gt;0,'Assumptions (Nuclear)'!$V$14*Model!$AZ$1129*'Assumptions (Nuclear)'!AV$2/10^9,0)</f>
        <v>3.100971166</v>
      </c>
      <c r="AX1181" s="160">
        <f>IF($AZ$1129&gt;0,'Assumptions (Nuclear)'!$V$14*Model!$AZ$1129*'Assumptions (Nuclear)'!AW$2/10^9,0)</f>
        <v>3.138268369</v>
      </c>
      <c r="AY1181" s="160">
        <f>IF($AZ$1129&gt;0,'Assumptions (Nuclear)'!$V$14*Model!$AZ$1129*'Assumptions (Nuclear)'!AX$2/10^9,0)</f>
        <v>3.175303054</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v>
      </c>
      <c r="AV1182" s="160">
        <f>IF($BA$1129&gt;0,'Assumptions (Nuclear)'!$V$14*Model!$BA$1129*'Assumptions (Nuclear)'!AU$2/10^9,0)</f>
        <v>0</v>
      </c>
      <c r="AW1182" s="160">
        <f>IF($BA$1129&gt;0,'Assumptions (Nuclear)'!$V$14*Model!$BA$1129*'Assumptions (Nuclear)'!AV$2/10^9,0)</f>
        <v>0</v>
      </c>
      <c r="AX1182" s="160">
        <f>IF($BA$1129&gt;0,'Assumptions (Nuclear)'!$V$14*Model!$BA$1129*'Assumptions (Nuclear)'!AW$2/10^9,0)</f>
        <v>0</v>
      </c>
      <c r="AY1182" s="160">
        <f>IF($BA$1129&gt;0,'Assumptions (Nuclear)'!$V$14*Model!$BA$1129*'Assumptions (Nuclear)'!AX$2/10^9,0)</f>
        <v>0</v>
      </c>
      <c r="AZ1182" s="160">
        <f>IF($BA$1129&gt;0,'Assumptions (Nuclear)'!$V$14*Model!$BA$1129*'Assumptions (Nuclear)'!AY$2/10^9,0)</f>
        <v>0</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v>
      </c>
      <c r="AF1183" s="176">
        <f>'Assumptions (Nuclear)'!$V$5*Model!AF1131</f>
        <v>0</v>
      </c>
      <c r="AG1183" s="176">
        <f>'Assumptions (Nuclear)'!$V$5*Model!AG1131</f>
        <v>0</v>
      </c>
      <c r="AH1183" s="176">
        <f>'Assumptions (Nuclear)'!$V$5*Model!AH1131</f>
        <v>0</v>
      </c>
      <c r="AI1183" s="176">
        <f>'Assumptions (Nuclear)'!$V$5*Model!AI1131</f>
        <v>0</v>
      </c>
      <c r="AJ1183" s="176">
        <f>'Assumptions (Nuclear)'!$V$5*Model!AJ1131</f>
        <v>1.325306829</v>
      </c>
      <c r="AK1183" s="176">
        <f>'Assumptions (Nuclear)'!$V$5*Model!AK1131</f>
        <v>1.670535129</v>
      </c>
      <c r="AL1183" s="176">
        <f>'Assumptions (Nuclear)'!$V$5*Model!AL1131</f>
        <v>1.691941317</v>
      </c>
      <c r="AM1183" s="176">
        <f>'Assumptions (Nuclear)'!$V$5*Model!AM1131</f>
        <v>1.785899997</v>
      </c>
      <c r="AN1183" s="176">
        <f>'Assumptions (Nuclear)'!$V$5*Model!AN1131</f>
        <v>2.266374099</v>
      </c>
      <c r="AO1183" s="176">
        <f>'Assumptions (Nuclear)'!$V$5*Model!AO1131</f>
        <v>2.294370283</v>
      </c>
      <c r="AP1183" s="176">
        <f>'Assumptions (Nuclear)'!$V$5*Model!AP1131</f>
        <v>1.152792637</v>
      </c>
      <c r="AQ1183" s="176">
        <f>'Assumptions (Nuclear)'!$V$5*Model!AQ1131</f>
        <v>0.8135761515</v>
      </c>
      <c r="AR1183" s="176">
        <f>'Assumptions (Nuclear)'!$V$5*Model!AR1131</f>
        <v>1.088902373</v>
      </c>
      <c r="AS1183" s="176">
        <f>'Assumptions (Nuclear)'!$V$5*Model!AS1131</f>
        <v>2.33139579</v>
      </c>
      <c r="AT1183" s="176">
        <f>'Assumptions (Nuclear)'!$V$5*Model!AT1131</f>
        <v>3.065908019</v>
      </c>
      <c r="AU1183" s="176">
        <f>'Assumptions (Nuclear)'!$V$5*Model!AU1131</f>
        <v>3.102789956</v>
      </c>
      <c r="AV1183" s="176">
        <f>'Assumptions (Nuclear)'!$V$5*Model!AV1131</f>
        <v>2.864177902</v>
      </c>
      <c r="AW1183" s="176">
        <f>'Assumptions (Nuclear)'!$V$5*Model!AW1131</f>
        <v>2.894948783</v>
      </c>
      <c r="AX1183" s="176">
        <f>'Assumptions (Nuclear)'!$V$5*Model!AX1131</f>
        <v>2.645561136</v>
      </c>
      <c r="AY1183" s="176">
        <f>'Assumptions (Nuclear)'!$V$5*Model!AY1131</f>
        <v>1.270121222</v>
      </c>
      <c r="AZ1183" s="176">
        <f>'Assumptions (Nuclear)'!$V$5*Model!AZ1131</f>
        <v>0</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v>
      </c>
      <c r="AF1184" s="176">
        <f>'Assumptions (Nuclear)'!$V$6*Model!AF1131</f>
        <v>0</v>
      </c>
      <c r="AG1184" s="176">
        <f>'Assumptions (Nuclear)'!$V$6*Model!AG1131</f>
        <v>0</v>
      </c>
      <c r="AH1184" s="176">
        <f>'Assumptions (Nuclear)'!$V$6*Model!AH1131</f>
        <v>0</v>
      </c>
      <c r="AI1184" s="176">
        <f>'Assumptions (Nuclear)'!$V$6*Model!AI1131</f>
        <v>0</v>
      </c>
      <c r="AJ1184" s="176">
        <f>'Assumptions (Nuclear)'!$V$6*Model!AJ1131</f>
        <v>1.987960243</v>
      </c>
      <c r="AK1184" s="176">
        <f>'Assumptions (Nuclear)'!$V$6*Model!AK1131</f>
        <v>2.505802693</v>
      </c>
      <c r="AL1184" s="176">
        <f>'Assumptions (Nuclear)'!$V$6*Model!AL1131</f>
        <v>2.537911976</v>
      </c>
      <c r="AM1184" s="176">
        <f>'Assumptions (Nuclear)'!$V$6*Model!AM1131</f>
        <v>2.678849995</v>
      </c>
      <c r="AN1184" s="176">
        <f>'Assumptions (Nuclear)'!$V$6*Model!AN1131</f>
        <v>3.399561149</v>
      </c>
      <c r="AO1184" s="176">
        <f>'Assumptions (Nuclear)'!$V$6*Model!AO1131</f>
        <v>3.441555424</v>
      </c>
      <c r="AP1184" s="176">
        <f>'Assumptions (Nuclear)'!$V$6*Model!AP1131</f>
        <v>1.729188955</v>
      </c>
      <c r="AQ1184" s="176">
        <f>'Assumptions (Nuclear)'!$V$6*Model!AQ1131</f>
        <v>1.220364227</v>
      </c>
      <c r="AR1184" s="176">
        <f>'Assumptions (Nuclear)'!$V$6*Model!AR1131</f>
        <v>1.633353559</v>
      </c>
      <c r="AS1184" s="176">
        <f>'Assumptions (Nuclear)'!$V$6*Model!AS1131</f>
        <v>3.497093685</v>
      </c>
      <c r="AT1184" s="176">
        <f>'Assumptions (Nuclear)'!$V$6*Model!AT1131</f>
        <v>4.598862028</v>
      </c>
      <c r="AU1184" s="176">
        <f>'Assumptions (Nuclear)'!$V$6*Model!AU1131</f>
        <v>4.654184934</v>
      </c>
      <c r="AV1184" s="176">
        <f>'Assumptions (Nuclear)'!$V$6*Model!AV1131</f>
        <v>4.296266853</v>
      </c>
      <c r="AW1184" s="176">
        <f>'Assumptions (Nuclear)'!$V$6*Model!AW1131</f>
        <v>4.342423174</v>
      </c>
      <c r="AX1184" s="176">
        <f>'Assumptions (Nuclear)'!$V$6*Model!AX1131</f>
        <v>3.968341704</v>
      </c>
      <c r="AY1184" s="176">
        <f>'Assumptions (Nuclear)'!$V$6*Model!AY1131</f>
        <v>1.905181833</v>
      </c>
      <c r="AZ1184" s="176">
        <f>'Assumptions (Nuclear)'!$V$6*Model!AZ1131</f>
        <v>0</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v>
      </c>
      <c r="AL1185" s="177">
        <f t="array" ref="AL1185">SUM(IF(ISERROR(AL1186:AL1236),"",AL1186:AL1236))</f>
        <v>0</v>
      </c>
      <c r="AM1185" s="177">
        <f t="array" ref="AM1185">SUM(IF(ISERROR(AM1186:AM1236),"",AM1186:AM1236))</f>
        <v>0</v>
      </c>
      <c r="AN1185" s="177">
        <f t="array" ref="AN1185">SUM(IF(ISERROR(AN1186:AN1236),"",AN1186:AN1236))</f>
        <v>0</v>
      </c>
      <c r="AO1185" s="177">
        <f t="array" ref="AO1185">SUM(IF(ISERROR(AO1186:AO1236),"",AO1186:AO1236))</f>
        <v>0</v>
      </c>
      <c r="AP1185" s="177">
        <f t="array" ref="AP1185">SUM(IF(ISERROR(AP1186:AP1236),"",AP1186:AP1236))</f>
        <v>-0.3875376802</v>
      </c>
      <c r="AQ1185" s="177">
        <f t="array" ref="AQ1185">SUM(IF(ISERROR(AQ1186:AQ1236),"",AQ1186:AQ1236))</f>
        <v>-0.5017173322</v>
      </c>
      <c r="AR1185" s="177">
        <f t="array" ref="AR1185">SUM(IF(ISERROR(AR1186:AR1236),"",AR1186:AR1236))</f>
        <v>-0.5255489055</v>
      </c>
      <c r="AS1185" s="177">
        <f t="array" ref="AS1185">SUM(IF(ISERROR(AS1186:AS1236),"",AS1186:AS1236))</f>
        <v>-0.5723493402</v>
      </c>
      <c r="AT1185" s="177">
        <f t="array" ref="AT1185">SUM(IF(ISERROR(AT1186:AT1236),"",AT1186:AT1236))</f>
        <v>-0.7331020748</v>
      </c>
      <c r="AU1185" s="177">
        <f t="array" ref="AU1185">SUM(IF(ISERROR(AU1186:AU1236),"",AU1186:AU1236))</f>
        <v>-0.7679244234</v>
      </c>
      <c r="AV1185" s="177">
        <f t="array" ref="AV1185">SUM(IF(ISERROR(AV1186:AV1236),"",AV1186:AV1236))</f>
        <v>-0.8798535385</v>
      </c>
      <c r="AW1185" s="177">
        <f t="array" ref="AW1185">SUM(IF(ISERROR(AW1186:AW1236),"",AW1186:AW1236))</f>
        <v>-0.9216465816</v>
      </c>
      <c r="AX1185" s="177">
        <f t="array" ref="AX1185">SUM(IF(ISERROR(AX1186:AX1236),"",AX1186:AX1236))</f>
        <v>-1.042713713</v>
      </c>
      <c r="AY1185" s="177">
        <f t="array" ref="AY1185">SUM(IF(ISERROR(AY1186:AY1236),"",AY1186:AY1236))</f>
        <v>-1.474811105</v>
      </c>
      <c r="AZ1185" s="177">
        <f t="array" ref="AZ1185">SUM(IF(ISERROR(AZ1186:AZ1236),"",AZ1186:AZ1236))</f>
        <v>-1.894413313</v>
      </c>
      <c r="BA1185" s="177">
        <f t="array" ref="BA1185">SUM(IF(ISERROR(BA1186:BA1236),"",BA1186:BA1236))</f>
        <v>-1.984397945</v>
      </c>
      <c r="BB1185" s="177">
        <f t="array" ref="BB1185">SUM(IF(ISERROR(BB1186:BB1236),"",BB1186:BB1236))</f>
        <v>-2.078656848</v>
      </c>
      <c r="BC1185" s="177">
        <f t="array" ref="BC1185">SUM(IF(ISERROR(BC1186:BC1236),"",BC1186:BC1236))</f>
        <v>-2.177393048</v>
      </c>
      <c r="BD1185" s="177">
        <f t="array" ref="BD1185">SUM(IF(ISERROR(BD1186:BD1236),"",BD1186:BD1236))</f>
        <v>-2.280819218</v>
      </c>
      <c r="BE1185" s="177">
        <f t="array" ref="BE1185">SUM(IF(ISERROR(BE1186:BE1236),"",BE1186:BE1236))</f>
        <v>-1.611794157</v>
      </c>
      <c r="BF1185" s="177">
        <f t="array" ref="BF1185">SUM(IF(ISERROR(BF1186:BF1236),"",BF1186:BF1236))</f>
        <v>-1.496245573</v>
      </c>
      <c r="BG1185" s="177">
        <f t="array" ref="BG1185">SUM(IF(ISERROR(BG1186:BG1236),"",BG1186:BG1236))</f>
        <v>-1.567317238</v>
      </c>
      <c r="BH1185" s="177">
        <f t="array" ref="BH1185">SUM(IF(ISERROR(BH1186:BH1236),"",BH1186:BH1236))</f>
        <v>-1.597962125</v>
      </c>
      <c r="BI1185" s="177">
        <f t="array" ref="BI1185">SUM(IF(ISERROR(BI1186:BI1236),"",BI1186:BI1236))</f>
        <v>-1.405944266</v>
      </c>
      <c r="BJ1185" s="177">
        <f t="array" ref="BJ1185">SUM(IF(ISERROR(BJ1186:BJ1236),"",BJ1186:BJ1236))</f>
        <v>-1.472726619</v>
      </c>
      <c r="BK1185" s="177">
        <f t="array" ref="BK1185">SUM(IF(ISERROR(BK1186:BK1236),"",BK1186:BK1236))</f>
        <v>-1.391330135</v>
      </c>
      <c r="BL1185" s="177">
        <f t="array" ref="BL1185">SUM(IF(ISERROR(BL1186:BL1236),"",BL1186:BL1236))</f>
        <v>-1.457418316</v>
      </c>
      <c r="BM1185" s="177">
        <f t="array" ref="BM1185">SUM(IF(ISERROR(BM1186:BM1236),"",BM1186:BM1236))</f>
        <v>-1.371611417</v>
      </c>
      <c r="BN1185" s="177">
        <f t="array" ref="BN1185">SUM(IF(ISERROR(BN1186:BN1236),"",BN1186:BN1236))</f>
        <v>-0.6693667102</v>
      </c>
      <c r="BO1185" s="177">
        <f t="array" ref="BO1185">SUM(IF(ISERROR(BO1186:BO1236),"",BO1186:BO1236))</f>
        <v>0</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v>
      </c>
      <c r="AL1220" s="160">
        <f>IF($AK$1129&gt;0,PPMT('Assumptions (Nuclear)'!$V$7,Model!X1,'Assumptions (Nuclear)'!$V$10,'Assumptions (Nuclear)'!$V$5*Model!$AK$1129*AVERAGE('Assumptions (Nuclear)'!$AD$2:$AI$2)/10^9),0)</f>
        <v>0</v>
      </c>
      <c r="AM1220" s="160">
        <f>IF($AK$1129&gt;0,PPMT('Assumptions (Nuclear)'!$V$7,Model!Y1,'Assumptions (Nuclear)'!$V$10,'Assumptions (Nuclear)'!$V$5*Model!$AK$1129*AVERAGE('Assumptions (Nuclear)'!$AD$2:$AI$2)/10^9),0)</f>
        <v>0</v>
      </c>
      <c r="AN1220" s="160">
        <f>IF($AK$1129&gt;0,PPMT('Assumptions (Nuclear)'!$V$7,Model!Z1,'Assumptions (Nuclear)'!$V$10,'Assumptions (Nuclear)'!$V$5*Model!$AK$1129*AVERAGE('Assumptions (Nuclear)'!$AD$2:$AI$2)/10^9),0)</f>
        <v>0</v>
      </c>
      <c r="AO1220" s="160">
        <f>IF($AK$1129&gt;0,PPMT('Assumptions (Nuclear)'!$V$7,Model!AA1,'Assumptions (Nuclear)'!$V$10,'Assumptions (Nuclear)'!$V$5*Model!$AK$1129*AVERAGE('Assumptions (Nuclear)'!$AD$2:$AI$2)/10^9),0)</f>
        <v>0</v>
      </c>
      <c r="AP1220" s="160">
        <f>IF($AK$1129&gt;0,PPMT('Assumptions (Nuclear)'!$V$7,Model!AB1,'Assumptions (Nuclear)'!$V$10,'Assumptions (Nuclear)'!$V$5*Model!$AK$1129*AVERAGE('Assumptions (Nuclear)'!$AD$2:$AI$2)/10^9),0)</f>
        <v>0</v>
      </c>
      <c r="AQ1220" s="160">
        <f>IF($AK$1129&gt;0,PPMT('Assumptions (Nuclear)'!$V$7,Model!AC1,'Assumptions (Nuclear)'!$V$10,'Assumptions (Nuclear)'!$V$5*Model!$AK$1129*AVERAGE('Assumptions (Nuclear)'!$AD$2:$AI$2)/10^9),0)</f>
        <v>0</v>
      </c>
      <c r="AR1220" s="160">
        <f>IF($AK$1129&gt;0,PPMT('Assumptions (Nuclear)'!$V$7,Model!AD1,'Assumptions (Nuclear)'!$V$10,'Assumptions (Nuclear)'!$V$5*Model!$AK$1129*AVERAGE('Assumptions (Nuclear)'!$AD$2:$AI$2)/10^9),0)</f>
        <v>0</v>
      </c>
      <c r="AS1220" s="160">
        <f>IF($AK$1129&gt;0,PPMT('Assumptions (Nuclear)'!$V$7,Model!AE1,'Assumptions (Nuclear)'!$V$10,'Assumptions (Nuclear)'!$V$5*Model!$AK$1129*AVERAGE('Assumptions (Nuclear)'!$AD$2:$AI$2)/10^9),0)</f>
        <v>0</v>
      </c>
      <c r="AT1220" s="160">
        <f>IF($AK$1129&gt;0,PPMT('Assumptions (Nuclear)'!$V$7,Model!AF1,'Assumptions (Nuclear)'!$V$10,'Assumptions (Nuclear)'!$V$5*Model!$AK$1129*AVERAGE('Assumptions (Nuclear)'!$AD$2:$AI$2)/10^9),0)</f>
        <v>0</v>
      </c>
      <c r="AU1220" s="160">
        <f>IF($AK$1129&gt;0,PPMT('Assumptions (Nuclear)'!$V$7,Model!AG1,'Assumptions (Nuclear)'!$V$10,'Assumptions (Nuclear)'!$V$5*Model!$AK$1129*AVERAGE('Assumptions (Nuclear)'!$AD$2:$AI$2)/10^9),0)</f>
        <v>0</v>
      </c>
      <c r="AV1220" s="160">
        <f>IF($AK$1129&gt;0,PPMT('Assumptions (Nuclear)'!$V$7,Model!AH1,'Assumptions (Nuclear)'!$V$10,'Assumptions (Nuclear)'!$V$5*Model!$AK$1129*AVERAGE('Assumptions (Nuclear)'!$AD$2:$AI$2)/10^9),0)</f>
        <v>0</v>
      </c>
      <c r="AW1220" s="160">
        <f>IF($AK$1129&gt;0,PPMT('Assumptions (Nuclear)'!$V$7,Model!AI1,'Assumptions (Nuclear)'!$V$10,'Assumptions (Nuclear)'!$V$5*Model!$AK$1129*AVERAGE('Assumptions (Nuclear)'!$AD$2:$AI$2)/10^9),0)</f>
        <v>0</v>
      </c>
      <c r="AX1220" s="160">
        <f>IF($AK$1129&gt;0,PPMT('Assumptions (Nuclear)'!$V$7,Model!AJ1,'Assumptions (Nuclear)'!$V$10,'Assumptions (Nuclear)'!$V$5*Model!$AK$1129*AVERAGE('Assumptions (Nuclear)'!$AD$2:$AI$2)/10^9),0)</f>
        <v>0</v>
      </c>
      <c r="AY1220" s="160">
        <f>IF($AK$1129&gt;0,PPMT('Assumptions (Nuclear)'!$V$7,Model!AK1,'Assumptions (Nuclear)'!$V$10,'Assumptions (Nuclear)'!$V$5*Model!$AK$1129*AVERAGE('Assumptions (Nuclear)'!$AD$2:$AI$2)/10^9),0)</f>
        <v>0</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v>
      </c>
      <c r="AO1223" s="160">
        <f>IF($AN$1129&gt;0,PPMT('Assumptions (Nuclear)'!$V$7,Model!X1,'Assumptions (Nuclear)'!$V$10,'Assumptions (Nuclear)'!$V$5*Model!$AN$1129*AVERAGE('Assumptions (Nuclear)'!$AG$2:$AL$2)/10^9),0)</f>
        <v>0</v>
      </c>
      <c r="AP1223" s="160">
        <f>IF($AN$1129&gt;0,PPMT('Assumptions (Nuclear)'!$V$7,Model!Y1,'Assumptions (Nuclear)'!$V$10,'Assumptions (Nuclear)'!$V$5*Model!$AN$1129*AVERAGE('Assumptions (Nuclear)'!$AG$2:$AL$2)/10^9),0)</f>
        <v>0</v>
      </c>
      <c r="AQ1223" s="160">
        <f>IF($AN$1129&gt;0,PPMT('Assumptions (Nuclear)'!$V$7,Model!Z1,'Assumptions (Nuclear)'!$V$10,'Assumptions (Nuclear)'!$V$5*Model!$AN$1129*AVERAGE('Assumptions (Nuclear)'!$AG$2:$AL$2)/10^9),0)</f>
        <v>0</v>
      </c>
      <c r="AR1223" s="160">
        <f>IF($AN$1129&gt;0,PPMT('Assumptions (Nuclear)'!$V$7,Model!AA1,'Assumptions (Nuclear)'!$V$10,'Assumptions (Nuclear)'!$V$5*Model!$AN$1129*AVERAGE('Assumptions (Nuclear)'!$AG$2:$AL$2)/10^9),0)</f>
        <v>0</v>
      </c>
      <c r="AS1223" s="160">
        <f>IF($AN$1129&gt;0,PPMT('Assumptions (Nuclear)'!$V$7,Model!AB1,'Assumptions (Nuclear)'!$V$10,'Assumptions (Nuclear)'!$V$5*Model!$AN$1129*AVERAGE('Assumptions (Nuclear)'!$AG$2:$AL$2)/10^9),0)</f>
        <v>0</v>
      </c>
      <c r="AT1223" s="160">
        <f>IF($AN$1129&gt;0,PPMT('Assumptions (Nuclear)'!$V$7,Model!AC1,'Assumptions (Nuclear)'!$V$10,'Assumptions (Nuclear)'!$V$5*Model!$AN$1129*AVERAGE('Assumptions (Nuclear)'!$AG$2:$AL$2)/10^9),0)</f>
        <v>0</v>
      </c>
      <c r="AU1223" s="160">
        <f>IF($AN$1129&gt;0,PPMT('Assumptions (Nuclear)'!$V$7,Model!AD1,'Assumptions (Nuclear)'!$V$10,'Assumptions (Nuclear)'!$V$5*Model!$AN$1129*AVERAGE('Assumptions (Nuclear)'!$AG$2:$AL$2)/10^9),0)</f>
        <v>0</v>
      </c>
      <c r="AV1223" s="160">
        <f>IF($AN$1129&gt;0,PPMT('Assumptions (Nuclear)'!$V$7,Model!AE1,'Assumptions (Nuclear)'!$V$10,'Assumptions (Nuclear)'!$V$5*Model!$AN$1129*AVERAGE('Assumptions (Nuclear)'!$AG$2:$AL$2)/10^9),0)</f>
        <v>0</v>
      </c>
      <c r="AW1223" s="160">
        <f>IF($AN$1129&gt;0,PPMT('Assumptions (Nuclear)'!$V$7,Model!AF1,'Assumptions (Nuclear)'!$V$10,'Assumptions (Nuclear)'!$V$5*Model!$AN$1129*AVERAGE('Assumptions (Nuclear)'!$AG$2:$AL$2)/10^9),0)</f>
        <v>0</v>
      </c>
      <c r="AX1223" s="160">
        <f>IF($AN$1129&gt;0,PPMT('Assumptions (Nuclear)'!$V$7,Model!AG1,'Assumptions (Nuclear)'!$V$10,'Assumptions (Nuclear)'!$V$5*Model!$AN$1129*AVERAGE('Assumptions (Nuclear)'!$AG$2:$AL$2)/10^9),0)</f>
        <v>0</v>
      </c>
      <c r="AY1223" s="160">
        <f>IF($AN$1129&gt;0,PPMT('Assumptions (Nuclear)'!$V$7,Model!AH1,'Assumptions (Nuclear)'!$V$10,'Assumptions (Nuclear)'!$V$5*Model!$AN$1129*AVERAGE('Assumptions (Nuclear)'!$AG$2:$AL$2)/10^9),0)</f>
        <v>0</v>
      </c>
      <c r="AZ1223" s="160">
        <f>IF($AN$1129&gt;0,PPMT('Assumptions (Nuclear)'!$V$7,Model!AI1,'Assumptions (Nuclear)'!$V$10,'Assumptions (Nuclear)'!$V$5*Model!$AN$1129*AVERAGE('Assumptions (Nuclear)'!$AG$2:$AL$2)/10^9),0)</f>
        <v>0</v>
      </c>
      <c r="BA1223" s="160">
        <f>IF($AN$1129&gt;0,PPMT('Assumptions (Nuclear)'!$V$7,Model!AJ1,'Assumptions (Nuclear)'!$V$10,'Assumptions (Nuclear)'!$V$5*Model!$AN$1129*AVERAGE('Assumptions (Nuclear)'!$AG$2:$AL$2)/10^9),0)</f>
        <v>0</v>
      </c>
      <c r="BB1223" s="160">
        <f>IF($AN$1129&gt;0,PPMT('Assumptions (Nuclear)'!$V$7,Model!AK1,'Assumptions (Nuclear)'!$V$10,'Assumptions (Nuclear)'!$V$5*Model!$AN$1129*AVERAGE('Assumptions (Nuclear)'!$AG$2:$AL$2)/10^9),0)</f>
        <v>0</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v>
      </c>
      <c r="AP1224" s="160">
        <f>IF($AO$1129&gt;0,PPMT('Assumptions (Nuclear)'!$V$7,Model!X1,'Assumptions (Nuclear)'!$V$10,'Assumptions (Nuclear)'!$V$5*Model!$AO$1129*AVERAGE('Assumptions (Nuclear)'!$AH$2:$AM$2)/10^9),0)</f>
        <v>0</v>
      </c>
      <c r="AQ1224" s="160">
        <f>IF($AO$1129&gt;0,PPMT('Assumptions (Nuclear)'!$V$7,Model!Y1,'Assumptions (Nuclear)'!$V$10,'Assumptions (Nuclear)'!$V$5*Model!$AO$1129*AVERAGE('Assumptions (Nuclear)'!$AH$2:$AM$2)/10^9),0)</f>
        <v>0</v>
      </c>
      <c r="AR1224" s="160">
        <f>IF($AO$1129&gt;0,PPMT('Assumptions (Nuclear)'!$V$7,Model!Z1,'Assumptions (Nuclear)'!$V$10,'Assumptions (Nuclear)'!$V$5*Model!$AO$1129*AVERAGE('Assumptions (Nuclear)'!$AH$2:$AM$2)/10^9),0)</f>
        <v>0</v>
      </c>
      <c r="AS1224" s="160">
        <f>IF($AO$1129&gt;0,PPMT('Assumptions (Nuclear)'!$V$7,Model!AA1,'Assumptions (Nuclear)'!$V$10,'Assumptions (Nuclear)'!$V$5*Model!$AO$1129*AVERAGE('Assumptions (Nuclear)'!$AH$2:$AM$2)/10^9),0)</f>
        <v>0</v>
      </c>
      <c r="AT1224" s="160">
        <f>IF($AO$1129&gt;0,PPMT('Assumptions (Nuclear)'!$V$7,Model!AB1,'Assumptions (Nuclear)'!$V$10,'Assumptions (Nuclear)'!$V$5*Model!$AO$1129*AVERAGE('Assumptions (Nuclear)'!$AH$2:$AM$2)/10^9),0)</f>
        <v>0</v>
      </c>
      <c r="AU1224" s="160">
        <f>IF($AO$1129&gt;0,PPMT('Assumptions (Nuclear)'!$V$7,Model!AC1,'Assumptions (Nuclear)'!$V$10,'Assumptions (Nuclear)'!$V$5*Model!$AO$1129*AVERAGE('Assumptions (Nuclear)'!$AH$2:$AM$2)/10^9),0)</f>
        <v>0</v>
      </c>
      <c r="AV1224" s="160">
        <f>IF($AO$1129&gt;0,PPMT('Assumptions (Nuclear)'!$V$7,Model!AD1,'Assumptions (Nuclear)'!$V$10,'Assumptions (Nuclear)'!$V$5*Model!$AO$1129*AVERAGE('Assumptions (Nuclear)'!$AH$2:$AM$2)/10^9),0)</f>
        <v>0</v>
      </c>
      <c r="AW1224" s="160">
        <f>IF($AO$1129&gt;0,PPMT('Assumptions (Nuclear)'!$V$7,Model!AE1,'Assumptions (Nuclear)'!$V$10,'Assumptions (Nuclear)'!$V$5*Model!$AO$1129*AVERAGE('Assumptions (Nuclear)'!$AH$2:$AM$2)/10^9),0)</f>
        <v>0</v>
      </c>
      <c r="AX1224" s="160">
        <f>IF($AO$1129&gt;0,PPMT('Assumptions (Nuclear)'!$V$7,Model!AF1,'Assumptions (Nuclear)'!$V$10,'Assumptions (Nuclear)'!$V$5*Model!$AO$1129*AVERAGE('Assumptions (Nuclear)'!$AH$2:$AM$2)/10^9),0)</f>
        <v>0</v>
      </c>
      <c r="AY1224" s="160">
        <f>IF($AO$1129&gt;0,PPMT('Assumptions (Nuclear)'!$V$7,Model!AG1,'Assumptions (Nuclear)'!$V$10,'Assumptions (Nuclear)'!$V$5*Model!$AO$1129*AVERAGE('Assumptions (Nuclear)'!$AH$2:$AM$2)/10^9),0)</f>
        <v>0</v>
      </c>
      <c r="AZ1224" s="160">
        <f>IF($AO$1129&gt;0,PPMT('Assumptions (Nuclear)'!$V$7,Model!AH1,'Assumptions (Nuclear)'!$V$10,'Assumptions (Nuclear)'!$V$5*Model!$AO$1129*AVERAGE('Assumptions (Nuclear)'!$AH$2:$AM$2)/10^9),0)</f>
        <v>0</v>
      </c>
      <c r="BA1224" s="160">
        <f>IF($AO$1129&gt;0,PPMT('Assumptions (Nuclear)'!$V$7,Model!AI1,'Assumptions (Nuclear)'!$V$10,'Assumptions (Nuclear)'!$V$5*Model!$AO$1129*AVERAGE('Assumptions (Nuclear)'!$AH$2:$AM$2)/10^9),0)</f>
        <v>0</v>
      </c>
      <c r="BB1224" s="160">
        <f>IF($AO$1129&gt;0,PPMT('Assumptions (Nuclear)'!$V$7,Model!AJ1,'Assumptions (Nuclear)'!$V$10,'Assumptions (Nuclear)'!$V$5*Model!$AO$1129*AVERAGE('Assumptions (Nuclear)'!$AH$2:$AM$2)/10^9),0)</f>
        <v>0</v>
      </c>
      <c r="BC1224" s="160">
        <f>IF($AO$1129&gt;0,PPMT('Assumptions (Nuclear)'!$V$7,Model!AK1,'Assumptions (Nuclear)'!$V$10,'Assumptions (Nuclear)'!$V$5*Model!$AO$1129*AVERAGE('Assumptions (Nuclear)'!$AH$2:$AM$2)/10^9),0)</f>
        <v>0</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-0.3875376802</v>
      </c>
      <c r="AQ1225" s="160">
        <f>IF($AP$1129&gt;0,PPMT('Assumptions (Nuclear)'!$V$7,Model!X1,'Assumptions (Nuclear)'!$V$10,'Assumptions (Nuclear)'!$V$5*Model!$AP$1129*AVERAGE('Assumptions (Nuclear)'!$AI$2:$AN$2)/10^9),0)</f>
        <v>-0.40594572</v>
      </c>
      <c r="AR1225" s="160">
        <f>IF($AP$1129&gt;0,PPMT('Assumptions (Nuclear)'!$V$7,Model!Y1,'Assumptions (Nuclear)'!$V$10,'Assumptions (Nuclear)'!$V$5*Model!$AP$1129*AVERAGE('Assumptions (Nuclear)'!$AI$2:$AN$2)/10^9),0)</f>
        <v>-0.4252281417</v>
      </c>
      <c r="AS1225" s="160">
        <f>IF($AP$1129&gt;0,PPMT('Assumptions (Nuclear)'!$V$7,Model!Z1,'Assumptions (Nuclear)'!$V$10,'Assumptions (Nuclear)'!$V$5*Model!$AP$1129*AVERAGE('Assumptions (Nuclear)'!$AI$2:$AN$2)/10^9),0)</f>
        <v>-0.4454264784</v>
      </c>
      <c r="AT1225" s="160">
        <f>IF($AP$1129&gt;0,PPMT('Assumptions (Nuclear)'!$V$7,Model!AA1,'Assumptions (Nuclear)'!$V$10,'Assumptions (Nuclear)'!$V$5*Model!$AP$1129*AVERAGE('Assumptions (Nuclear)'!$AI$2:$AN$2)/10^9),0)</f>
        <v>-0.4665842362</v>
      </c>
      <c r="AU1225" s="160">
        <f>IF($AP$1129&gt;0,PPMT('Assumptions (Nuclear)'!$V$7,Model!AB1,'Assumptions (Nuclear)'!$V$10,'Assumptions (Nuclear)'!$V$5*Model!$AP$1129*AVERAGE('Assumptions (Nuclear)'!$AI$2:$AN$2)/10^9),0)</f>
        <v>-0.4887469874</v>
      </c>
      <c r="AV1225" s="160">
        <f>IF($AP$1129&gt;0,PPMT('Assumptions (Nuclear)'!$V$7,Model!AC1,'Assumptions (Nuclear)'!$V$10,'Assumptions (Nuclear)'!$V$5*Model!$AP$1129*AVERAGE('Assumptions (Nuclear)'!$AI$2:$AN$2)/10^9),0)</f>
        <v>-0.5119624693</v>
      </c>
      <c r="AW1225" s="160">
        <f>IF($AP$1129&gt;0,PPMT('Assumptions (Nuclear)'!$V$7,Model!AD1,'Assumptions (Nuclear)'!$V$10,'Assumptions (Nuclear)'!$V$5*Model!$AP$1129*AVERAGE('Assumptions (Nuclear)'!$AI$2:$AN$2)/10^9),0)</f>
        <v>-0.5362806866</v>
      </c>
      <c r="AX1225" s="160">
        <f>IF($AP$1129&gt;0,PPMT('Assumptions (Nuclear)'!$V$7,Model!AE1,'Assumptions (Nuclear)'!$V$10,'Assumptions (Nuclear)'!$V$5*Model!$AP$1129*AVERAGE('Assumptions (Nuclear)'!$AI$2:$AN$2)/10^9),0)</f>
        <v>-0.5617540192</v>
      </c>
      <c r="AY1225" s="160">
        <f>IF($AP$1129&gt;0,PPMT('Assumptions (Nuclear)'!$V$7,Model!AF1,'Assumptions (Nuclear)'!$V$10,'Assumptions (Nuclear)'!$V$5*Model!$AP$1129*AVERAGE('Assumptions (Nuclear)'!$AI$2:$AN$2)/10^9),0)</f>
        <v>-0.5884373351</v>
      </c>
      <c r="AZ1225" s="160">
        <f>IF($AP$1129&gt;0,PPMT('Assumptions (Nuclear)'!$V$7,Model!AG1,'Assumptions (Nuclear)'!$V$10,'Assumptions (Nuclear)'!$V$5*Model!$AP$1129*AVERAGE('Assumptions (Nuclear)'!$AI$2:$AN$2)/10^9),0)</f>
        <v>-0.6163881085</v>
      </c>
      <c r="BA1225" s="160">
        <f>IF($AP$1129&gt;0,PPMT('Assumptions (Nuclear)'!$V$7,Model!AH1,'Assumptions (Nuclear)'!$V$10,'Assumptions (Nuclear)'!$V$5*Model!$AP$1129*AVERAGE('Assumptions (Nuclear)'!$AI$2:$AN$2)/10^9),0)</f>
        <v>-0.6456665437</v>
      </c>
      <c r="BB1225" s="160">
        <f>IF($AP$1129&gt;0,PPMT('Assumptions (Nuclear)'!$V$7,Model!AI1,'Assumptions (Nuclear)'!$V$10,'Assumptions (Nuclear)'!$V$5*Model!$AP$1129*AVERAGE('Assumptions (Nuclear)'!$AI$2:$AN$2)/10^9),0)</f>
        <v>-0.6763357045</v>
      </c>
      <c r="BC1225" s="160">
        <f>IF($AP$1129&gt;0,PPMT('Assumptions (Nuclear)'!$V$7,Model!AJ1,'Assumptions (Nuclear)'!$V$10,'Assumptions (Nuclear)'!$V$5*Model!$AP$1129*AVERAGE('Assumptions (Nuclear)'!$AI$2:$AN$2)/10^9),0)</f>
        <v>-0.7084616505</v>
      </c>
      <c r="BD1225" s="160">
        <f>IF($AP$1129&gt;0,PPMT('Assumptions (Nuclear)'!$V$7,Model!AK1,'Assumptions (Nuclear)'!$V$10,'Assumptions (Nuclear)'!$V$5*Model!$AP$1129*AVERAGE('Assumptions (Nuclear)'!$AI$2:$AN$2)/10^9),0)</f>
        <v>-0.7421135789</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-0.09577161216</v>
      </c>
      <c r="AR1226" s="160">
        <f>IF($AQ$1129&gt;0,PPMT('Assumptions (Nuclear)'!$V$7,Model!X1,'Assumptions (Nuclear)'!$V$10,'Assumptions (Nuclear)'!$V$5*Model!$AQ$1129*AVERAGE('Assumptions (Nuclear)'!$AJ$2:$AO$2)/10^9),0)</f>
        <v>-0.1003207637</v>
      </c>
      <c r="AS1226" s="160">
        <f>IF($AQ$1129&gt;0,PPMT('Assumptions (Nuclear)'!$V$7,Model!Y1,'Assumptions (Nuclear)'!$V$10,'Assumptions (Nuclear)'!$V$5*Model!$AQ$1129*AVERAGE('Assumptions (Nuclear)'!$AJ$2:$AO$2)/10^9),0)</f>
        <v>-0.105086</v>
      </c>
      <c r="AT1226" s="160">
        <f>IF($AQ$1129&gt;0,PPMT('Assumptions (Nuclear)'!$V$7,Model!Z1,'Assumptions (Nuclear)'!$V$10,'Assumptions (Nuclear)'!$V$5*Model!$AQ$1129*AVERAGE('Assumptions (Nuclear)'!$AJ$2:$AO$2)/10^9),0)</f>
        <v>-0.110077585</v>
      </c>
      <c r="AU1226" s="160">
        <f>IF($AQ$1129&gt;0,PPMT('Assumptions (Nuclear)'!$V$7,Model!AA1,'Assumptions (Nuclear)'!$V$10,'Assumptions (Nuclear)'!$V$5*Model!$AQ$1129*AVERAGE('Assumptions (Nuclear)'!$AJ$2:$AO$2)/10^9),0)</f>
        <v>-0.1153062703</v>
      </c>
      <c r="AV1226" s="160">
        <f>IF($AQ$1129&gt;0,PPMT('Assumptions (Nuclear)'!$V$7,Model!AB1,'Assumptions (Nuclear)'!$V$10,'Assumptions (Nuclear)'!$V$5*Model!$AQ$1129*AVERAGE('Assumptions (Nuclear)'!$AJ$2:$AO$2)/10^9),0)</f>
        <v>-0.1207833181</v>
      </c>
      <c r="AW1226" s="160">
        <f>IF($AQ$1129&gt;0,PPMT('Assumptions (Nuclear)'!$V$7,Model!AC1,'Assumptions (Nuclear)'!$V$10,'Assumptions (Nuclear)'!$V$5*Model!$AQ$1129*AVERAGE('Assumptions (Nuclear)'!$AJ$2:$AO$2)/10^9),0)</f>
        <v>-0.1265205258</v>
      </c>
      <c r="AX1226" s="160">
        <f>IF($AQ$1129&gt;0,PPMT('Assumptions (Nuclear)'!$V$7,Model!AD1,'Assumptions (Nuclear)'!$V$10,'Assumptions (Nuclear)'!$V$5*Model!$AQ$1129*AVERAGE('Assumptions (Nuclear)'!$AJ$2:$AO$2)/10^9),0)</f>
        <v>-0.1325302507</v>
      </c>
      <c r="AY1226" s="160">
        <f>IF($AQ$1129&gt;0,PPMT('Assumptions (Nuclear)'!$V$7,Model!AE1,'Assumptions (Nuclear)'!$V$10,'Assumptions (Nuclear)'!$V$5*Model!$AQ$1129*AVERAGE('Assumptions (Nuclear)'!$AJ$2:$AO$2)/10^9),0)</f>
        <v>-0.1388254376</v>
      </c>
      <c r="AZ1226" s="160">
        <f>IF($AQ$1129&gt;0,PPMT('Assumptions (Nuclear)'!$V$7,Model!AF1,'Assumptions (Nuclear)'!$V$10,'Assumptions (Nuclear)'!$V$5*Model!$AQ$1129*AVERAGE('Assumptions (Nuclear)'!$AJ$2:$AO$2)/10^9),0)</f>
        <v>-0.1454196459</v>
      </c>
      <c r="BA1226" s="160">
        <f>IF($AQ$1129&gt;0,PPMT('Assumptions (Nuclear)'!$V$7,Model!AG1,'Assumptions (Nuclear)'!$V$10,'Assumptions (Nuclear)'!$V$5*Model!$AQ$1129*AVERAGE('Assumptions (Nuclear)'!$AJ$2:$AO$2)/10^9),0)</f>
        <v>-0.1523270791</v>
      </c>
      <c r="BB1226" s="160">
        <f>IF($AQ$1129&gt;0,PPMT('Assumptions (Nuclear)'!$V$7,Model!AH1,'Assumptions (Nuclear)'!$V$10,'Assumptions (Nuclear)'!$V$5*Model!$AQ$1129*AVERAGE('Assumptions (Nuclear)'!$AJ$2:$AO$2)/10^9),0)</f>
        <v>-0.1595626154</v>
      </c>
      <c r="BC1226" s="160">
        <f>IF($AQ$1129&gt;0,PPMT('Assumptions (Nuclear)'!$V$7,Model!AI1,'Assumptions (Nuclear)'!$V$10,'Assumptions (Nuclear)'!$V$5*Model!$AQ$1129*AVERAGE('Assumptions (Nuclear)'!$AJ$2:$AO$2)/10^9),0)</f>
        <v>-0.1671418396</v>
      </c>
      <c r="BD1226" s="160">
        <f>IF($AQ$1129&gt;0,PPMT('Assumptions (Nuclear)'!$V$7,Model!AJ1,'Assumptions (Nuclear)'!$V$10,'Assumptions (Nuclear)'!$V$5*Model!$AQ$1129*AVERAGE('Assumptions (Nuclear)'!$AJ$2:$AO$2)/10^9),0)</f>
        <v>-0.175081077</v>
      </c>
      <c r="BE1226" s="160">
        <f>IF($AQ$1129&gt;0,PPMT('Assumptions (Nuclear)'!$V$7,Model!AK1,'Assumptions (Nuclear)'!$V$10,'Assumptions (Nuclear)'!$V$5*Model!$AQ$1129*AVERAGE('Assumptions (Nuclear)'!$AJ$2:$AO$2)/10^9),0)</f>
        <v>-0.1833974281</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-0.02183686169</v>
      </c>
      <c r="AT1228" s="160">
        <f>IF($AS$1129&gt;0,PPMT('Assumptions (Nuclear)'!$V$7,Model!X1,'Assumptions (Nuclear)'!$V$10,'Assumptions (Nuclear)'!$V$5*Model!$AS$1129*AVERAGE('Assumptions (Nuclear)'!$AL$2:$AQ$2)/10^9),0)</f>
        <v>-0.02287411262</v>
      </c>
      <c r="AU1228" s="160">
        <f>IF($AS$1129&gt;0,PPMT('Assumptions (Nuclear)'!$V$7,Model!Y1,'Assumptions (Nuclear)'!$V$10,'Assumptions (Nuclear)'!$V$5*Model!$AS$1129*AVERAGE('Assumptions (Nuclear)'!$AL$2:$AQ$2)/10^9),0)</f>
        <v>-0.02396063297</v>
      </c>
      <c r="AV1228" s="160">
        <f>IF($AS$1129&gt;0,PPMT('Assumptions (Nuclear)'!$V$7,Model!Z1,'Assumptions (Nuclear)'!$V$10,'Assumptions (Nuclear)'!$V$5*Model!$AS$1129*AVERAGE('Assumptions (Nuclear)'!$AL$2:$AQ$2)/10^9),0)</f>
        <v>-0.02509876304</v>
      </c>
      <c r="AW1228" s="160">
        <f>IF($AS$1129&gt;0,PPMT('Assumptions (Nuclear)'!$V$7,Model!AA1,'Assumptions (Nuclear)'!$V$10,'Assumptions (Nuclear)'!$V$5*Model!$AS$1129*AVERAGE('Assumptions (Nuclear)'!$AL$2:$AQ$2)/10^9),0)</f>
        <v>-0.02629095428</v>
      </c>
      <c r="AX1228" s="160">
        <f>IF($AS$1129&gt;0,PPMT('Assumptions (Nuclear)'!$V$7,Model!AB1,'Assumptions (Nuclear)'!$V$10,'Assumptions (Nuclear)'!$V$5*Model!$AS$1129*AVERAGE('Assumptions (Nuclear)'!$AL$2:$AQ$2)/10^9),0)</f>
        <v>-0.02753977461</v>
      </c>
      <c r="AY1228" s="160">
        <f>IF($AS$1129&gt;0,PPMT('Assumptions (Nuclear)'!$V$7,Model!AC1,'Assumptions (Nuclear)'!$V$10,'Assumptions (Nuclear)'!$V$5*Model!$AS$1129*AVERAGE('Assumptions (Nuclear)'!$AL$2:$AQ$2)/10^9),0)</f>
        <v>-0.0288479139</v>
      </c>
      <c r="AZ1228" s="160">
        <f>IF($AS$1129&gt;0,PPMT('Assumptions (Nuclear)'!$V$7,Model!AD1,'Assumptions (Nuclear)'!$V$10,'Assumptions (Nuclear)'!$V$5*Model!$AS$1129*AVERAGE('Assumptions (Nuclear)'!$AL$2:$AQ$2)/10^9),0)</f>
        <v>-0.03021818981</v>
      </c>
      <c r="BA1228" s="160">
        <f>IF($AS$1129&gt;0,PPMT('Assumptions (Nuclear)'!$V$7,Model!AE1,'Assumptions (Nuclear)'!$V$10,'Assumptions (Nuclear)'!$V$5*Model!$AS$1129*AVERAGE('Assumptions (Nuclear)'!$AL$2:$AQ$2)/10^9),0)</f>
        <v>-0.03165355383</v>
      </c>
      <c r="BB1228" s="160">
        <f>IF($AS$1129&gt;0,PPMT('Assumptions (Nuclear)'!$V$7,Model!AF1,'Assumptions (Nuclear)'!$V$10,'Assumptions (Nuclear)'!$V$5*Model!$AS$1129*AVERAGE('Assumptions (Nuclear)'!$AL$2:$AQ$2)/10^9),0)</f>
        <v>-0.03315709764</v>
      </c>
      <c r="BC1228" s="160">
        <f>IF($AS$1129&gt;0,PPMT('Assumptions (Nuclear)'!$V$7,Model!AG1,'Assumptions (Nuclear)'!$V$10,'Assumptions (Nuclear)'!$V$5*Model!$AS$1129*AVERAGE('Assumptions (Nuclear)'!$AL$2:$AQ$2)/10^9),0)</f>
        <v>-0.03473205977</v>
      </c>
      <c r="BD1228" s="160">
        <f>IF($AS$1129&gt;0,PPMT('Assumptions (Nuclear)'!$V$7,Model!AH1,'Assumptions (Nuclear)'!$V$10,'Assumptions (Nuclear)'!$V$5*Model!$AS$1129*AVERAGE('Assumptions (Nuclear)'!$AL$2:$AQ$2)/10^9),0)</f>
        <v>-0.03638183261</v>
      </c>
      <c r="BE1228" s="160">
        <f>IF($AS$1129&gt;0,PPMT('Assumptions (Nuclear)'!$V$7,Model!AI1,'Assumptions (Nuclear)'!$V$10,'Assumptions (Nuclear)'!$V$5*Model!$AS$1129*AVERAGE('Assumptions (Nuclear)'!$AL$2:$AQ$2)/10^9),0)</f>
        <v>-0.03810996966</v>
      </c>
      <c r="BF1228" s="160">
        <f>IF($AS$1129&gt;0,PPMT('Assumptions (Nuclear)'!$V$7,Model!AJ1,'Assumptions (Nuclear)'!$V$10,'Assumptions (Nuclear)'!$V$5*Model!$AS$1129*AVERAGE('Assumptions (Nuclear)'!$AL$2:$AQ$2)/10^9),0)</f>
        <v>-0.03992019322</v>
      </c>
      <c r="BG1228" s="160">
        <f>IF($AS$1129&gt;0,PPMT('Assumptions (Nuclear)'!$V$7,Model!AK1,'Assumptions (Nuclear)'!$V$10,'Assumptions (Nuclear)'!$V$5*Model!$AS$1129*AVERAGE('Assumptions (Nuclear)'!$AL$2:$AQ$2)/10^9),0)</f>
        <v>-0.0418164024</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-0.133566141</v>
      </c>
      <c r="AU1229" s="160">
        <f>IF($AT$1129&gt;0,PPMT('Assumptions (Nuclear)'!$V$7,Model!X1,'Assumptions (Nuclear)'!$V$10,'Assumptions (Nuclear)'!$V$5*Model!$AT$1129*AVERAGE('Assumptions (Nuclear)'!$AM$2:$AR$2)/10^9),0)</f>
        <v>-0.1399105327</v>
      </c>
      <c r="AV1229" s="160">
        <f>IF($AT$1129&gt;0,PPMT('Assumptions (Nuclear)'!$V$7,Model!Y1,'Assumptions (Nuclear)'!$V$10,'Assumptions (Nuclear)'!$V$5*Model!$AT$1129*AVERAGE('Assumptions (Nuclear)'!$AM$2:$AR$2)/10^9),0)</f>
        <v>-0.146556283</v>
      </c>
      <c r="AW1229" s="160">
        <f>IF($AT$1129&gt;0,PPMT('Assumptions (Nuclear)'!$V$7,Model!Z1,'Assumptions (Nuclear)'!$V$10,'Assumptions (Nuclear)'!$V$5*Model!$AT$1129*AVERAGE('Assumptions (Nuclear)'!$AM$2:$AR$2)/10^9),0)</f>
        <v>-0.1535177064</v>
      </c>
      <c r="AX1229" s="160">
        <f>IF($AT$1129&gt;0,PPMT('Assumptions (Nuclear)'!$V$7,Model!AA1,'Assumptions (Nuclear)'!$V$10,'Assumptions (Nuclear)'!$V$5*Model!$AT$1129*AVERAGE('Assumptions (Nuclear)'!$AM$2:$AR$2)/10^9),0)</f>
        <v>-0.1608097975</v>
      </c>
      <c r="AY1229" s="160">
        <f>IF($AT$1129&gt;0,PPMT('Assumptions (Nuclear)'!$V$7,Model!AB1,'Assumptions (Nuclear)'!$V$10,'Assumptions (Nuclear)'!$V$5*Model!$AT$1129*AVERAGE('Assumptions (Nuclear)'!$AM$2:$AR$2)/10^9),0)</f>
        <v>-0.1684482629</v>
      </c>
      <c r="AZ1229" s="160">
        <f>IF($AT$1129&gt;0,PPMT('Assumptions (Nuclear)'!$V$7,Model!AC1,'Assumptions (Nuclear)'!$V$10,'Assumptions (Nuclear)'!$V$5*Model!$AT$1129*AVERAGE('Assumptions (Nuclear)'!$AM$2:$AR$2)/10^9),0)</f>
        <v>-0.1764495554</v>
      </c>
      <c r="BA1229" s="160">
        <f>IF($AT$1129&gt;0,PPMT('Assumptions (Nuclear)'!$V$7,Model!AD1,'Assumptions (Nuclear)'!$V$10,'Assumptions (Nuclear)'!$V$5*Model!$AT$1129*AVERAGE('Assumptions (Nuclear)'!$AM$2:$AR$2)/10^9),0)</f>
        <v>-0.1848309092</v>
      </c>
      <c r="BB1229" s="160">
        <f>IF($AT$1129&gt;0,PPMT('Assumptions (Nuclear)'!$V$7,Model!AE1,'Assumptions (Nuclear)'!$V$10,'Assumptions (Nuclear)'!$V$5*Model!$AT$1129*AVERAGE('Assumptions (Nuclear)'!$AM$2:$AR$2)/10^9),0)</f>
        <v>-0.1936103774</v>
      </c>
      <c r="BC1229" s="160">
        <f>IF($AT$1129&gt;0,PPMT('Assumptions (Nuclear)'!$V$7,Model!AF1,'Assumptions (Nuclear)'!$V$10,'Assumptions (Nuclear)'!$V$5*Model!$AT$1129*AVERAGE('Assumptions (Nuclear)'!$AM$2:$AR$2)/10^9),0)</f>
        <v>-0.2028068704</v>
      </c>
      <c r="BD1229" s="160">
        <f>IF($AT$1129&gt;0,PPMT('Assumptions (Nuclear)'!$V$7,Model!AG1,'Assumptions (Nuclear)'!$V$10,'Assumptions (Nuclear)'!$V$5*Model!$AT$1129*AVERAGE('Assumptions (Nuclear)'!$AM$2:$AR$2)/10^9),0)</f>
        <v>-0.2124401967</v>
      </c>
      <c r="BE1229" s="160">
        <f>IF($AT$1129&gt;0,PPMT('Assumptions (Nuclear)'!$V$7,Model!AH1,'Assumptions (Nuclear)'!$V$10,'Assumptions (Nuclear)'!$V$5*Model!$AT$1129*AVERAGE('Assumptions (Nuclear)'!$AM$2:$AR$2)/10^9),0)</f>
        <v>-0.222531106</v>
      </c>
      <c r="BF1229" s="160">
        <f>IF($AT$1129&gt;0,PPMT('Assumptions (Nuclear)'!$V$7,Model!AI1,'Assumptions (Nuclear)'!$V$10,'Assumptions (Nuclear)'!$V$5*Model!$AT$1129*AVERAGE('Assumptions (Nuclear)'!$AM$2:$AR$2)/10^9),0)</f>
        <v>-0.2331013336</v>
      </c>
      <c r="BG1229" s="160">
        <f>IF($AT$1129&gt;0,PPMT('Assumptions (Nuclear)'!$V$7,Model!AJ1,'Assumptions (Nuclear)'!$V$10,'Assumptions (Nuclear)'!$V$5*Model!$AT$1129*AVERAGE('Assumptions (Nuclear)'!$AM$2:$AR$2)/10^9),0)</f>
        <v>-0.2441736469</v>
      </c>
      <c r="BH1229" s="160">
        <f>IF($AT$1129&gt;0,PPMT('Assumptions (Nuclear)'!$V$7,Model!AK1,'Assumptions (Nuclear)'!$V$10,'Assumptions (Nuclear)'!$V$5*Model!$AT$1129*AVERAGE('Assumptions (Nuclear)'!$AM$2:$AR$2)/10^9),0)</f>
        <v>-0.2557718952</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-0.07545270508</v>
      </c>
      <c r="AW1231" s="160">
        <f>IF($AV$1129&gt;0,PPMT('Assumptions (Nuclear)'!$V$7,Model!X1,'Assumptions (Nuclear)'!$V$10,'Assumptions (Nuclear)'!$V$5*Model!$AV$1129*AVERAGE('Assumptions (Nuclear)'!$AO$2:$AT$2)/10^9),0)</f>
        <v>-0.07903670857</v>
      </c>
      <c r="AX1231" s="160">
        <f>IF($AV$1129&gt;0,PPMT('Assumptions (Nuclear)'!$V$7,Model!Y1,'Assumptions (Nuclear)'!$V$10,'Assumptions (Nuclear)'!$V$5*Model!$AV$1129*AVERAGE('Assumptions (Nuclear)'!$AO$2:$AT$2)/10^9),0)</f>
        <v>-0.08279095223</v>
      </c>
      <c r="AY1231" s="160">
        <f>IF($AV$1129&gt;0,PPMT('Assumptions (Nuclear)'!$V$7,Model!Z1,'Assumptions (Nuclear)'!$V$10,'Assumptions (Nuclear)'!$V$5*Model!$AV$1129*AVERAGE('Assumptions (Nuclear)'!$AO$2:$AT$2)/10^9),0)</f>
        <v>-0.08672352246</v>
      </c>
      <c r="AZ1231" s="160">
        <f>IF($AV$1129&gt;0,PPMT('Assumptions (Nuclear)'!$V$7,Model!AA1,'Assumptions (Nuclear)'!$V$10,'Assumptions (Nuclear)'!$V$5*Model!$AV$1129*AVERAGE('Assumptions (Nuclear)'!$AO$2:$AT$2)/10^9),0)</f>
        <v>-0.09084288977</v>
      </c>
      <c r="BA1231" s="160">
        <f>IF($AV$1129&gt;0,PPMT('Assumptions (Nuclear)'!$V$7,Model!AB1,'Assumptions (Nuclear)'!$V$10,'Assumptions (Nuclear)'!$V$5*Model!$AV$1129*AVERAGE('Assumptions (Nuclear)'!$AO$2:$AT$2)/10^9),0)</f>
        <v>-0.09515792704</v>
      </c>
      <c r="BB1231" s="160">
        <f>IF($AV$1129&gt;0,PPMT('Assumptions (Nuclear)'!$V$7,Model!AC1,'Assumptions (Nuclear)'!$V$10,'Assumptions (Nuclear)'!$V$5*Model!$AV$1129*AVERAGE('Assumptions (Nuclear)'!$AO$2:$AT$2)/10^9),0)</f>
        <v>-0.09967792857</v>
      </c>
      <c r="BC1231" s="160">
        <f>IF($AV$1129&gt;0,PPMT('Assumptions (Nuclear)'!$V$7,Model!AD1,'Assumptions (Nuclear)'!$V$10,'Assumptions (Nuclear)'!$V$5*Model!$AV$1129*AVERAGE('Assumptions (Nuclear)'!$AO$2:$AT$2)/10^9),0)</f>
        <v>-0.1044126302</v>
      </c>
      <c r="BD1231" s="160">
        <f>IF($AV$1129&gt;0,PPMT('Assumptions (Nuclear)'!$V$7,Model!AE1,'Assumptions (Nuclear)'!$V$10,'Assumptions (Nuclear)'!$V$5*Model!$AV$1129*AVERAGE('Assumptions (Nuclear)'!$AO$2:$AT$2)/10^9),0)</f>
        <v>-0.1093722301</v>
      </c>
      <c r="BE1231" s="160">
        <f>IF($AV$1129&gt;0,PPMT('Assumptions (Nuclear)'!$V$7,Model!AF1,'Assumptions (Nuclear)'!$V$10,'Assumptions (Nuclear)'!$V$5*Model!$AV$1129*AVERAGE('Assumptions (Nuclear)'!$AO$2:$AT$2)/10^9),0)</f>
        <v>-0.114567411</v>
      </c>
      <c r="BF1231" s="160">
        <f>IF($AV$1129&gt;0,PPMT('Assumptions (Nuclear)'!$V$7,Model!AG1,'Assumptions (Nuclear)'!$V$10,'Assumptions (Nuclear)'!$V$5*Model!$AV$1129*AVERAGE('Assumptions (Nuclear)'!$AO$2:$AT$2)/10^9),0)</f>
        <v>-0.1200093631</v>
      </c>
      <c r="BG1231" s="160">
        <f>IF($AV$1129&gt;0,PPMT('Assumptions (Nuclear)'!$V$7,Model!AH1,'Assumptions (Nuclear)'!$V$10,'Assumptions (Nuclear)'!$V$5*Model!$AV$1129*AVERAGE('Assumptions (Nuclear)'!$AO$2:$AT$2)/10^9),0)</f>
        <v>-0.1257098078</v>
      </c>
      <c r="BH1231" s="160">
        <f>IF($AV$1129&gt;0,PPMT('Assumptions (Nuclear)'!$V$7,Model!AI1,'Assumptions (Nuclear)'!$V$10,'Assumptions (Nuclear)'!$V$5*Model!$AV$1129*AVERAGE('Assumptions (Nuclear)'!$AO$2:$AT$2)/10^9),0)</f>
        <v>-0.1316810237</v>
      </c>
      <c r="BI1231" s="160">
        <f>IF($AV$1129&gt;0,PPMT('Assumptions (Nuclear)'!$V$7,Model!AJ1,'Assumptions (Nuclear)'!$V$10,'Assumptions (Nuclear)'!$V$5*Model!$AV$1129*AVERAGE('Assumptions (Nuclear)'!$AO$2:$AT$2)/10^9),0)</f>
        <v>-0.1379358723</v>
      </c>
      <c r="BJ1231" s="160">
        <f>IF($AV$1129&gt;0,PPMT('Assumptions (Nuclear)'!$V$7,Model!AK1,'Assumptions (Nuclear)'!$V$10,'Assumptions (Nuclear)'!$V$5*Model!$AV$1129*AVERAGE('Assumptions (Nuclear)'!$AO$2:$AT$2)/10^9),0)</f>
        <v>-0.1444878262</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v>
      </c>
      <c r="AX1232" s="160">
        <f>IF($AW$1129&gt;0,PPMT('Assumptions (Nuclear)'!$V$7,Model!X1,'Assumptions (Nuclear)'!$V$10,'Assumptions (Nuclear)'!$V$5*Model!$AW$1129*AVERAGE('Assumptions (Nuclear)'!$AP$2:$AU$2)/10^9),0)</f>
        <v>0</v>
      </c>
      <c r="AY1232" s="160">
        <f>IF($AW$1129&gt;0,PPMT('Assumptions (Nuclear)'!$V$7,Model!Y1,'Assumptions (Nuclear)'!$V$10,'Assumptions (Nuclear)'!$V$5*Model!$AW$1129*AVERAGE('Assumptions (Nuclear)'!$AP$2:$AU$2)/10^9),0)</f>
        <v>0</v>
      </c>
      <c r="AZ1232" s="160">
        <f>IF($AW$1129&gt;0,PPMT('Assumptions (Nuclear)'!$V$7,Model!Z1,'Assumptions (Nuclear)'!$V$10,'Assumptions (Nuclear)'!$V$5*Model!$AW$1129*AVERAGE('Assumptions (Nuclear)'!$AP$2:$AU$2)/10^9),0)</f>
        <v>0</v>
      </c>
      <c r="BA1232" s="160">
        <f>IF($AW$1129&gt;0,PPMT('Assumptions (Nuclear)'!$V$7,Model!AA1,'Assumptions (Nuclear)'!$V$10,'Assumptions (Nuclear)'!$V$5*Model!$AW$1129*AVERAGE('Assumptions (Nuclear)'!$AP$2:$AU$2)/10^9),0)</f>
        <v>0</v>
      </c>
      <c r="BB1232" s="160">
        <f>IF($AW$1129&gt;0,PPMT('Assumptions (Nuclear)'!$V$7,Model!AB1,'Assumptions (Nuclear)'!$V$10,'Assumptions (Nuclear)'!$V$5*Model!$AW$1129*AVERAGE('Assumptions (Nuclear)'!$AP$2:$AU$2)/10^9),0)</f>
        <v>0</v>
      </c>
      <c r="BC1232" s="160">
        <f>IF($AW$1129&gt;0,PPMT('Assumptions (Nuclear)'!$V$7,Model!AC1,'Assumptions (Nuclear)'!$V$10,'Assumptions (Nuclear)'!$V$5*Model!$AW$1129*AVERAGE('Assumptions (Nuclear)'!$AP$2:$AU$2)/10^9),0)</f>
        <v>0</v>
      </c>
      <c r="BD1232" s="160">
        <f>IF($AW$1129&gt;0,PPMT('Assumptions (Nuclear)'!$V$7,Model!AD1,'Assumptions (Nuclear)'!$V$10,'Assumptions (Nuclear)'!$V$5*Model!$AW$1129*AVERAGE('Assumptions (Nuclear)'!$AP$2:$AU$2)/10^9),0)</f>
        <v>0</v>
      </c>
      <c r="BE1232" s="160">
        <f>IF($AW$1129&gt;0,PPMT('Assumptions (Nuclear)'!$V$7,Model!AE1,'Assumptions (Nuclear)'!$V$10,'Assumptions (Nuclear)'!$V$5*Model!$AW$1129*AVERAGE('Assumptions (Nuclear)'!$AP$2:$AU$2)/10^9),0)</f>
        <v>0</v>
      </c>
      <c r="BF1232" s="160">
        <f>IF($AW$1129&gt;0,PPMT('Assumptions (Nuclear)'!$V$7,Model!AF1,'Assumptions (Nuclear)'!$V$10,'Assumptions (Nuclear)'!$V$5*Model!$AW$1129*AVERAGE('Assumptions (Nuclear)'!$AP$2:$AU$2)/10^9),0)</f>
        <v>0</v>
      </c>
      <c r="BG1232" s="160">
        <f>IF($AW$1129&gt;0,PPMT('Assumptions (Nuclear)'!$V$7,Model!AG1,'Assumptions (Nuclear)'!$V$10,'Assumptions (Nuclear)'!$V$5*Model!$AW$1129*AVERAGE('Assumptions (Nuclear)'!$AP$2:$AU$2)/10^9),0)</f>
        <v>0</v>
      </c>
      <c r="BH1232" s="160">
        <f>IF($AW$1129&gt;0,PPMT('Assumptions (Nuclear)'!$V$7,Model!AH1,'Assumptions (Nuclear)'!$V$10,'Assumptions (Nuclear)'!$V$5*Model!$AW$1129*AVERAGE('Assumptions (Nuclear)'!$AP$2:$AU$2)/10^9),0)</f>
        <v>0</v>
      </c>
      <c r="BI1232" s="160">
        <f>IF($AW$1129&gt;0,PPMT('Assumptions (Nuclear)'!$V$7,Model!AI1,'Assumptions (Nuclear)'!$V$10,'Assumptions (Nuclear)'!$V$5*Model!$AW$1129*AVERAGE('Assumptions (Nuclear)'!$AP$2:$AU$2)/10^9),0)</f>
        <v>0</v>
      </c>
      <c r="BJ1232" s="160">
        <f>IF($AW$1129&gt;0,PPMT('Assumptions (Nuclear)'!$V$7,Model!AJ1,'Assumptions (Nuclear)'!$V$10,'Assumptions (Nuclear)'!$V$5*Model!$AW$1129*AVERAGE('Assumptions (Nuclear)'!$AP$2:$AU$2)/10^9),0)</f>
        <v>0</v>
      </c>
      <c r="BK1232" s="160">
        <f>IF($AW$1129&gt;0,PPMT('Assumptions (Nuclear)'!$V$7,Model!AK1,'Assumptions (Nuclear)'!$V$10,'Assumptions (Nuclear)'!$V$5*Model!$AW$1129*AVERAGE('Assumptions (Nuclear)'!$AP$2:$AU$2)/10^9),0)</f>
        <v>0</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-0.07728891872</v>
      </c>
      <c r="AY1233" s="160">
        <f>IF($AX$1129&gt;0,PPMT('Assumptions (Nuclear)'!$V$7,Model!X1,'Assumptions (Nuclear)'!$V$10,'Assumptions (Nuclear)'!$V$5*Model!$AX$1129*AVERAGE('Assumptions (Nuclear)'!$AQ$2:$AV$2)/10^9),0)</f>
        <v>-0.08096014235</v>
      </c>
      <c r="AZ1233" s="160">
        <f>IF($AX$1129&gt;0,PPMT('Assumptions (Nuclear)'!$V$7,Model!Y1,'Assumptions (Nuclear)'!$V$10,'Assumptions (Nuclear)'!$V$5*Model!$AX$1129*AVERAGE('Assumptions (Nuclear)'!$AQ$2:$AV$2)/10^9),0)</f>
        <v>-0.08480574912</v>
      </c>
      <c r="BA1233" s="160">
        <f>IF($AX$1129&gt;0,PPMT('Assumptions (Nuclear)'!$V$7,Model!Z1,'Assumptions (Nuclear)'!$V$10,'Assumptions (Nuclear)'!$V$5*Model!$AX$1129*AVERAGE('Assumptions (Nuclear)'!$AQ$2:$AV$2)/10^9),0)</f>
        <v>-0.0888340222</v>
      </c>
      <c r="BB1233" s="160">
        <f>IF($AX$1129&gt;0,PPMT('Assumptions (Nuclear)'!$V$7,Model!AA1,'Assumptions (Nuclear)'!$V$10,'Assumptions (Nuclear)'!$V$5*Model!$AX$1129*AVERAGE('Assumptions (Nuclear)'!$AQ$2:$AV$2)/10^9),0)</f>
        <v>-0.09305363825</v>
      </c>
      <c r="BC1233" s="160">
        <f>IF($AX$1129&gt;0,PPMT('Assumptions (Nuclear)'!$V$7,Model!AB1,'Assumptions (Nuclear)'!$V$10,'Assumptions (Nuclear)'!$V$5*Model!$AX$1129*AVERAGE('Assumptions (Nuclear)'!$AQ$2:$AV$2)/10^9),0)</f>
        <v>-0.09747368607</v>
      </c>
      <c r="BD1233" s="160">
        <f>IF($AX$1129&gt;0,PPMT('Assumptions (Nuclear)'!$V$7,Model!AC1,'Assumptions (Nuclear)'!$V$10,'Assumptions (Nuclear)'!$V$5*Model!$AX$1129*AVERAGE('Assumptions (Nuclear)'!$AQ$2:$AV$2)/10^9),0)</f>
        <v>-0.1021036862</v>
      </c>
      <c r="BE1233" s="160">
        <f>IF($AX$1129&gt;0,PPMT('Assumptions (Nuclear)'!$V$7,Model!AD1,'Assumptions (Nuclear)'!$V$10,'Assumptions (Nuclear)'!$V$5*Model!$AX$1129*AVERAGE('Assumptions (Nuclear)'!$AQ$2:$AV$2)/10^9),0)</f>
        <v>-0.1069536113</v>
      </c>
      <c r="BF1233" s="160">
        <f>IF($AX$1129&gt;0,PPMT('Assumptions (Nuclear)'!$V$7,Model!AE1,'Assumptions (Nuclear)'!$V$10,'Assumptions (Nuclear)'!$V$5*Model!$AX$1129*AVERAGE('Assumptions (Nuclear)'!$AQ$2:$AV$2)/10^9),0)</f>
        <v>-0.1120339078</v>
      </c>
      <c r="BG1233" s="160">
        <f>IF($AX$1129&gt;0,PPMT('Assumptions (Nuclear)'!$V$7,Model!AF1,'Assumptions (Nuclear)'!$V$10,'Assumptions (Nuclear)'!$V$5*Model!$AX$1129*AVERAGE('Assumptions (Nuclear)'!$AQ$2:$AV$2)/10^9),0)</f>
        <v>-0.1173555184</v>
      </c>
      <c r="BH1233" s="160">
        <f>IF($AX$1129&gt;0,PPMT('Assumptions (Nuclear)'!$V$7,Model!AG1,'Assumptions (Nuclear)'!$V$10,'Assumptions (Nuclear)'!$V$5*Model!$AX$1129*AVERAGE('Assumptions (Nuclear)'!$AQ$2:$AV$2)/10^9),0)</f>
        <v>-0.1229299055</v>
      </c>
      <c r="BI1233" s="160">
        <f>IF($AX$1129&gt;0,PPMT('Assumptions (Nuclear)'!$V$7,Model!AH1,'Assumptions (Nuclear)'!$V$10,'Assumptions (Nuclear)'!$V$5*Model!$AX$1129*AVERAGE('Assumptions (Nuclear)'!$AQ$2:$AV$2)/10^9),0)</f>
        <v>-0.128769076</v>
      </c>
      <c r="BJ1233" s="160">
        <f>IF($AX$1129&gt;0,PPMT('Assumptions (Nuclear)'!$V$7,Model!AI1,'Assumptions (Nuclear)'!$V$10,'Assumptions (Nuclear)'!$V$5*Model!$AX$1129*AVERAGE('Assumptions (Nuclear)'!$AQ$2:$AV$2)/10^9),0)</f>
        <v>-0.1348856072</v>
      </c>
      <c r="BK1233" s="160">
        <f>IF($AX$1129&gt;0,PPMT('Assumptions (Nuclear)'!$V$7,Model!AJ1,'Assumptions (Nuclear)'!$V$10,'Assumptions (Nuclear)'!$V$5*Model!$AX$1129*AVERAGE('Assumptions (Nuclear)'!$AQ$2:$AV$2)/10^9),0)</f>
        <v>-0.1412926735</v>
      </c>
      <c r="BL1233" s="160">
        <f>IF($AX$1129&gt;0,PPMT('Assumptions (Nuclear)'!$V$7,Model!AK1,'Assumptions (Nuclear)'!$V$10,'Assumptions (Nuclear)'!$V$5*Model!$AX$1129*AVERAGE('Assumptions (Nuclear)'!$AQ$2:$AV$2)/10^9),0)</f>
        <v>-0.1480040755</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-0.3825684908</v>
      </c>
      <c r="AZ1234" s="160">
        <f>IF($AY$1129&gt;0,PPMT('Assumptions (Nuclear)'!$V$7,Model!X1,'Assumptions (Nuclear)'!$V$10,'Assumptions (Nuclear)'!$V$5*Model!$AY$1129*AVERAGE('Assumptions (Nuclear)'!$AR$2:$AW$2)/10^9),0)</f>
        <v>-0.4007404941</v>
      </c>
      <c r="BA1234" s="160">
        <f>IF($AY$1129&gt;0,PPMT('Assumptions (Nuclear)'!$V$7,Model!Y1,'Assumptions (Nuclear)'!$V$10,'Assumptions (Nuclear)'!$V$5*Model!$AY$1129*AVERAGE('Assumptions (Nuclear)'!$AR$2:$AW$2)/10^9),0)</f>
        <v>-0.4197756676</v>
      </c>
      <c r="BB1234" s="160">
        <f>IF($AY$1129&gt;0,PPMT('Assumptions (Nuclear)'!$V$7,Model!Z1,'Assumptions (Nuclear)'!$V$10,'Assumptions (Nuclear)'!$V$5*Model!$AY$1129*AVERAGE('Assumptions (Nuclear)'!$AR$2:$AW$2)/10^9),0)</f>
        <v>-0.4397150118</v>
      </c>
      <c r="BC1234" s="160">
        <f>IF($AY$1129&gt;0,PPMT('Assumptions (Nuclear)'!$V$7,Model!AA1,'Assumptions (Nuclear)'!$V$10,'Assumptions (Nuclear)'!$V$5*Model!$AY$1129*AVERAGE('Assumptions (Nuclear)'!$AR$2:$AW$2)/10^9),0)</f>
        <v>-0.4606014749</v>
      </c>
      <c r="BD1234" s="160">
        <f>IF($AY$1129&gt;0,PPMT('Assumptions (Nuclear)'!$V$7,Model!AB1,'Assumptions (Nuclear)'!$V$10,'Assumptions (Nuclear)'!$V$5*Model!$AY$1129*AVERAGE('Assumptions (Nuclear)'!$AR$2:$AW$2)/10^9),0)</f>
        <v>-0.4824800449</v>
      </c>
      <c r="BE1234" s="160">
        <f>IF($AY$1129&gt;0,PPMT('Assumptions (Nuclear)'!$V$7,Model!AC1,'Assumptions (Nuclear)'!$V$10,'Assumptions (Nuclear)'!$V$5*Model!$AY$1129*AVERAGE('Assumptions (Nuclear)'!$AR$2:$AW$2)/10^9),0)</f>
        <v>-0.5053978471</v>
      </c>
      <c r="BF1234" s="160">
        <f>IF($AY$1129&gt;0,PPMT('Assumptions (Nuclear)'!$V$7,Model!AD1,'Assumptions (Nuclear)'!$V$10,'Assumptions (Nuclear)'!$V$5*Model!$AY$1129*AVERAGE('Assumptions (Nuclear)'!$AR$2:$AW$2)/10^9),0)</f>
        <v>-0.5294042448</v>
      </c>
      <c r="BG1234" s="160">
        <f>IF($AY$1129&gt;0,PPMT('Assumptions (Nuclear)'!$V$7,Model!AE1,'Assumptions (Nuclear)'!$V$10,'Assumptions (Nuclear)'!$V$5*Model!$AY$1129*AVERAGE('Assumptions (Nuclear)'!$AR$2:$AW$2)/10^9),0)</f>
        <v>-0.5545509464</v>
      </c>
      <c r="BH1234" s="160">
        <f>IF($AY$1129&gt;0,PPMT('Assumptions (Nuclear)'!$V$7,Model!AF1,'Assumptions (Nuclear)'!$V$10,'Assumptions (Nuclear)'!$V$5*Model!$AY$1129*AVERAGE('Assumptions (Nuclear)'!$AR$2:$AW$2)/10^9),0)</f>
        <v>-0.5808921164</v>
      </c>
      <c r="BI1234" s="160">
        <f>IF($AY$1129&gt;0,PPMT('Assumptions (Nuclear)'!$V$7,Model!AG1,'Assumptions (Nuclear)'!$V$10,'Assumptions (Nuclear)'!$V$5*Model!$AY$1129*AVERAGE('Assumptions (Nuclear)'!$AR$2:$AW$2)/10^9),0)</f>
        <v>-0.6084844919</v>
      </c>
      <c r="BJ1234" s="160">
        <f>IF($AY$1129&gt;0,PPMT('Assumptions (Nuclear)'!$V$7,Model!AH1,'Assumptions (Nuclear)'!$V$10,'Assumptions (Nuclear)'!$V$5*Model!$AY$1129*AVERAGE('Assumptions (Nuclear)'!$AR$2:$AW$2)/10^9),0)</f>
        <v>-0.6373875053</v>
      </c>
      <c r="BK1234" s="160">
        <f>IF($AY$1129&gt;0,PPMT('Assumptions (Nuclear)'!$V$7,Model!AI1,'Assumptions (Nuclear)'!$V$10,'Assumptions (Nuclear)'!$V$5*Model!$AY$1129*AVERAGE('Assumptions (Nuclear)'!$AR$2:$AW$2)/10^9),0)</f>
        <v>-0.6676634118</v>
      </c>
      <c r="BL1234" s="160">
        <f>IF($AY$1129&gt;0,PPMT('Assumptions (Nuclear)'!$V$7,Model!AJ1,'Assumptions (Nuclear)'!$V$10,'Assumptions (Nuclear)'!$V$5*Model!$AY$1129*AVERAGE('Assumptions (Nuclear)'!$AR$2:$AW$2)/10^9),0)</f>
        <v>-0.6993774238</v>
      </c>
      <c r="BM1234" s="160">
        <f>IF($AY$1129&gt;0,PPMT('Assumptions (Nuclear)'!$V$7,Model!AK1,'Assumptions (Nuclear)'!$V$10,'Assumptions (Nuclear)'!$V$5*Model!$AY$1129*AVERAGE('Assumptions (Nuclear)'!$AR$2:$AW$2)/10^9),0)</f>
        <v>-0.7325978515</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-0.3495486802</v>
      </c>
      <c r="BA1235" s="160">
        <f>IF($AZ$1129&gt;0,PPMT('Assumptions (Nuclear)'!$V$7,Model!X1,'Assumptions (Nuclear)'!$V$10,'Assumptions (Nuclear)'!$V$5*Model!$AZ$1129*AVERAGE('Assumptions (Nuclear)'!$AS$2:$AX$2)/10^9),0)</f>
        <v>-0.3661522426</v>
      </c>
      <c r="BB1235" s="160">
        <f>IF($AZ$1129&gt;0,PPMT('Assumptions (Nuclear)'!$V$7,Model!Y1,'Assumptions (Nuclear)'!$V$10,'Assumptions (Nuclear)'!$V$5*Model!$AZ$1129*AVERAGE('Assumptions (Nuclear)'!$AS$2:$AX$2)/10^9),0)</f>
        <v>-0.3835444741</v>
      </c>
      <c r="BC1235" s="160">
        <f>IF($AZ$1129&gt;0,PPMT('Assumptions (Nuclear)'!$V$7,Model!Z1,'Assumptions (Nuclear)'!$V$10,'Assumptions (Nuclear)'!$V$5*Model!$AZ$1129*AVERAGE('Assumptions (Nuclear)'!$AS$2:$AX$2)/10^9),0)</f>
        <v>-0.4017628366</v>
      </c>
      <c r="BD1235" s="160">
        <f>IF($AZ$1129&gt;0,PPMT('Assumptions (Nuclear)'!$V$7,Model!AA1,'Assumptions (Nuclear)'!$V$10,'Assumptions (Nuclear)'!$V$5*Model!$AZ$1129*AVERAGE('Assumptions (Nuclear)'!$AS$2:$AX$2)/10^9),0)</f>
        <v>-0.4208465713</v>
      </c>
      <c r="BE1235" s="160">
        <f>IF($AZ$1129&gt;0,PPMT('Assumptions (Nuclear)'!$V$7,Model!AB1,'Assumptions (Nuclear)'!$V$10,'Assumptions (Nuclear)'!$V$5*Model!$AZ$1129*AVERAGE('Assumptions (Nuclear)'!$AS$2:$AX$2)/10^9),0)</f>
        <v>-0.4408367835</v>
      </c>
      <c r="BF1235" s="160">
        <f>IF($AZ$1129&gt;0,PPMT('Assumptions (Nuclear)'!$V$7,Model!AC1,'Assumptions (Nuclear)'!$V$10,'Assumptions (Nuclear)'!$V$5*Model!$AZ$1129*AVERAGE('Assumptions (Nuclear)'!$AS$2:$AX$2)/10^9),0)</f>
        <v>-0.4617765307</v>
      </c>
      <c r="BG1235" s="160">
        <f>IF($AZ$1129&gt;0,PPMT('Assumptions (Nuclear)'!$V$7,Model!AD1,'Assumptions (Nuclear)'!$V$10,'Assumptions (Nuclear)'!$V$5*Model!$AZ$1129*AVERAGE('Assumptions (Nuclear)'!$AS$2:$AX$2)/10^9),0)</f>
        <v>-0.4837109159</v>
      </c>
      <c r="BH1235" s="160">
        <f>IF($AZ$1129&gt;0,PPMT('Assumptions (Nuclear)'!$V$7,Model!AE1,'Assumptions (Nuclear)'!$V$10,'Assumptions (Nuclear)'!$V$5*Model!$AZ$1129*AVERAGE('Assumptions (Nuclear)'!$AS$2:$AX$2)/10^9),0)</f>
        <v>-0.5066871844</v>
      </c>
      <c r="BI1235" s="160">
        <f>IF($AZ$1129&gt;0,PPMT('Assumptions (Nuclear)'!$V$7,Model!AF1,'Assumptions (Nuclear)'!$V$10,'Assumptions (Nuclear)'!$V$5*Model!$AZ$1129*AVERAGE('Assumptions (Nuclear)'!$AS$2:$AX$2)/10^9),0)</f>
        <v>-0.5307548257</v>
      </c>
      <c r="BJ1235" s="160">
        <f>IF($AZ$1129&gt;0,PPMT('Assumptions (Nuclear)'!$V$7,Model!AG1,'Assumptions (Nuclear)'!$V$10,'Assumptions (Nuclear)'!$V$5*Model!$AZ$1129*AVERAGE('Assumptions (Nuclear)'!$AS$2:$AX$2)/10^9),0)</f>
        <v>-0.5559656799</v>
      </c>
      <c r="BK1235" s="160">
        <f>IF($AZ$1129&gt;0,PPMT('Assumptions (Nuclear)'!$V$7,Model!AH1,'Assumptions (Nuclear)'!$V$10,'Assumptions (Nuclear)'!$V$5*Model!$AZ$1129*AVERAGE('Assumptions (Nuclear)'!$AS$2:$AX$2)/10^9),0)</f>
        <v>-0.5823740497</v>
      </c>
      <c r="BL1235" s="160">
        <f>IF($AZ$1129&gt;0,PPMT('Assumptions (Nuclear)'!$V$7,Model!AI1,'Assumptions (Nuclear)'!$V$10,'Assumptions (Nuclear)'!$V$5*Model!$AZ$1129*AVERAGE('Assumptions (Nuclear)'!$AS$2:$AX$2)/10^9),0)</f>
        <v>-0.610036817</v>
      </c>
      <c r="BM1235" s="160">
        <f>IF($AZ$1129&gt;0,PPMT('Assumptions (Nuclear)'!$V$7,Model!AJ1,'Assumptions (Nuclear)'!$V$10,'Assumptions (Nuclear)'!$V$5*Model!$AZ$1129*AVERAGE('Assumptions (Nuclear)'!$AS$2:$AX$2)/10^9),0)</f>
        <v>-0.6390135658</v>
      </c>
      <c r="BN1235" s="160">
        <f>IF($AZ$1129&gt;0,PPMT('Assumptions (Nuclear)'!$V$7,Model!AK1,'Assumptions (Nuclear)'!$V$10,'Assumptions (Nuclear)'!$V$5*Model!$AZ$1129*AVERAGE('Assumptions (Nuclear)'!$AS$2:$AX$2)/10^9),0)</f>
        <v>-0.6693667102</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v>
      </c>
      <c r="BB1236" s="160">
        <f>IF($BA$1129&gt;0,PPMT('Assumptions (Nuclear)'!$V$7,Model!X1,'Assumptions (Nuclear)'!$V$10,'Assumptions (Nuclear)'!$V$5*Model!$BA$1129*AVERAGE('Assumptions (Nuclear)'!$AT$2:$AY$2)/10^9),0)</f>
        <v>0</v>
      </c>
      <c r="BC1236" s="160">
        <f>IF($BA$1129&gt;0,PPMT('Assumptions (Nuclear)'!$V$7,Model!Y1,'Assumptions (Nuclear)'!$V$10,'Assumptions (Nuclear)'!$V$5*Model!$BA$1129*AVERAGE('Assumptions (Nuclear)'!$AT$2:$AY$2)/10^9),0)</f>
        <v>0</v>
      </c>
      <c r="BD1236" s="160">
        <f>IF($BA$1129&gt;0,PPMT('Assumptions (Nuclear)'!$V$7,Model!Z1,'Assumptions (Nuclear)'!$V$10,'Assumptions (Nuclear)'!$V$5*Model!$BA$1129*AVERAGE('Assumptions (Nuclear)'!$AT$2:$AY$2)/10^9),0)</f>
        <v>0</v>
      </c>
      <c r="BE1236" s="160">
        <f>IF($BA$1129&gt;0,PPMT('Assumptions (Nuclear)'!$V$7,Model!AA1,'Assumptions (Nuclear)'!$V$10,'Assumptions (Nuclear)'!$V$5*Model!$BA$1129*AVERAGE('Assumptions (Nuclear)'!$AT$2:$AY$2)/10^9),0)</f>
        <v>0</v>
      </c>
      <c r="BF1236" s="160">
        <f>IF($BA$1129&gt;0,PPMT('Assumptions (Nuclear)'!$V$7,Model!AB1,'Assumptions (Nuclear)'!$V$10,'Assumptions (Nuclear)'!$V$5*Model!$BA$1129*AVERAGE('Assumptions (Nuclear)'!$AT$2:$AY$2)/10^9),0)</f>
        <v>0</v>
      </c>
      <c r="BG1236" s="160">
        <f>IF($BA$1129&gt;0,PPMT('Assumptions (Nuclear)'!$V$7,Model!AC1,'Assumptions (Nuclear)'!$V$10,'Assumptions (Nuclear)'!$V$5*Model!$BA$1129*AVERAGE('Assumptions (Nuclear)'!$AT$2:$AY$2)/10^9),0)</f>
        <v>0</v>
      </c>
      <c r="BH1236" s="160">
        <f>IF($BA$1129&gt;0,PPMT('Assumptions (Nuclear)'!$V$7,Model!AD1,'Assumptions (Nuclear)'!$V$10,'Assumptions (Nuclear)'!$V$5*Model!$BA$1129*AVERAGE('Assumptions (Nuclear)'!$AT$2:$AY$2)/10^9),0)</f>
        <v>0</v>
      </c>
      <c r="BI1236" s="160">
        <f>IF($BA$1129&gt;0,PPMT('Assumptions (Nuclear)'!$V$7,Model!AE1,'Assumptions (Nuclear)'!$V$10,'Assumptions (Nuclear)'!$V$5*Model!$BA$1129*AVERAGE('Assumptions (Nuclear)'!$AT$2:$AY$2)/10^9),0)</f>
        <v>0</v>
      </c>
      <c r="BJ1236" s="160">
        <f>IF($BA$1129&gt;0,PPMT('Assumptions (Nuclear)'!$V$7,Model!AF1,'Assumptions (Nuclear)'!$V$10,'Assumptions (Nuclear)'!$V$5*Model!$BA$1129*AVERAGE('Assumptions (Nuclear)'!$AT$2:$AY$2)/10^9),0)</f>
        <v>0</v>
      </c>
      <c r="BK1236" s="160">
        <f>IF($BA$1129&gt;0,PPMT('Assumptions (Nuclear)'!$V$7,Model!AG1,'Assumptions (Nuclear)'!$V$10,'Assumptions (Nuclear)'!$V$5*Model!$BA$1129*AVERAGE('Assumptions (Nuclear)'!$AT$2:$AY$2)/10^9),0)</f>
        <v>0</v>
      </c>
      <c r="BL1236" s="160">
        <f>IF($BA$1129&gt;0,PPMT('Assumptions (Nuclear)'!$V$7,Model!AH1,'Assumptions (Nuclear)'!$V$10,'Assumptions (Nuclear)'!$V$5*Model!$BA$1129*AVERAGE('Assumptions (Nuclear)'!$AT$2:$AY$2)/10^9),0)</f>
        <v>0</v>
      </c>
      <c r="BM1236" s="160">
        <f>IF($BA$1129&gt;0,PPMT('Assumptions (Nuclear)'!$V$7,Model!AI1,'Assumptions (Nuclear)'!$V$10,'Assumptions (Nuclear)'!$V$5*Model!$BA$1129*AVERAGE('Assumptions (Nuclear)'!$AT$2:$AY$2)/10^9),0)</f>
        <v>0</v>
      </c>
      <c r="BN1236" s="160">
        <f>IF($BA$1129&gt;0,PPMT('Assumptions (Nuclear)'!$V$7,Model!AJ1,'Assumptions (Nuclear)'!$V$10,'Assumptions (Nuclear)'!$V$5*Model!$BA$1129*AVERAGE('Assumptions (Nuclear)'!$AT$2:$AY$2)/10^9),0)</f>
        <v>0</v>
      </c>
      <c r="BO1236" s="160">
        <f>IF($BA$1129&gt;0,PPMT('Assumptions (Nuclear)'!$V$7,Model!AK1,'Assumptions (Nuclear)'!$V$10,'Assumptions (Nuclear)'!$V$5*Model!$BA$1129*AVERAGE('Assumptions (Nuclear)'!$AT$2:$AY$2)/10^9),0)</f>
        <v>0</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v>
      </c>
      <c r="AL1237" s="177">
        <f t="array" ref="AL1237">SUM(IF(ISERROR(AL1238:AL1288),"",AL1238:AL1288))</f>
        <v>0</v>
      </c>
      <c r="AM1237" s="177">
        <f t="array" ref="AM1237">SUM(IF(ISERROR(AM1238:AM1288),"",AM1238:AM1288))</f>
        <v>0</v>
      </c>
      <c r="AN1237" s="177">
        <f t="array" ref="AN1237">SUM(IF(ISERROR(AN1238:AN1288),"",AN1238:AN1288))</f>
        <v>0</v>
      </c>
      <c r="AO1237" s="177">
        <f t="array" ref="AO1237">SUM(IF(ISERROR(AO1238:AO1288),"",AO1238:AO1288))</f>
        <v>0</v>
      </c>
      <c r="AP1237" s="177">
        <f t="array" ref="AP1237">SUM(IF(ISERROR(AP1238:AP1288),"",AP1238:AP1288))</f>
        <v>-0.3898262937</v>
      </c>
      <c r="AQ1237" s="177">
        <f t="array" ref="AQ1237">SUM(IF(ISERROR(AQ1238:AQ1288),"",AQ1238:AQ1288))</f>
        <v>-0.4677554477</v>
      </c>
      <c r="AR1237" s="177">
        <f t="array" ref="AR1237">SUM(IF(ISERROR(AR1238:AR1288),"",AR1238:AR1288))</f>
        <v>-0.4439238744</v>
      </c>
      <c r="AS1237" s="177">
        <f t="array" ref="AS1237">SUM(IF(ISERROR(AS1238:AS1288),"",AS1238:AS1288))</f>
        <v>-0.4409261212</v>
      </c>
      <c r="AT1237" s="177">
        <f t="array" ref="AT1237">SUM(IF(ISERROR(AT1238:AT1288),"",AT1238:AT1288))</f>
        <v>-0.5480944467</v>
      </c>
      <c r="AU1237" s="177">
        <f t="array" ref="AU1237">SUM(IF(ISERROR(AU1238:AU1288),"",AU1238:AU1288))</f>
        <v>-0.5132720982</v>
      </c>
      <c r="AV1237" s="177">
        <f t="array" ref="AV1237">SUM(IF(ISERROR(AV1238:AV1288),"",AV1238:AV1288))</f>
        <v>-0.552693981</v>
      </c>
      <c r="AW1237" s="177">
        <f t="array" ref="AW1237">SUM(IF(ISERROR(AW1238:AW1288),"",AW1238:AW1288))</f>
        <v>-0.5109009379</v>
      </c>
      <c r="AX1237" s="177">
        <f t="array" ref="AX1237">SUM(IF(ISERROR(AX1238:AX1288),"",AX1238:AX1288))</f>
        <v>-0.5448680756</v>
      </c>
      <c r="AY1237" s="177">
        <f t="array" ref="AY1237">SUM(IF(ISERROR(AY1238:AY1288),"",AY1238:AY1288))</f>
        <v>-0.8801669328</v>
      </c>
      <c r="AZ1237" s="177">
        <f t="array" ref="AZ1237">SUM(IF(ISERROR(AZ1238:AZ1288),"",AZ1238:AZ1288))</f>
        <v>-1.161726354</v>
      </c>
      <c r="BA1237" s="177">
        <f t="array" ref="BA1237">SUM(IF(ISERROR(BA1238:BA1288),"",BA1238:BA1288))</f>
        <v>-1.071741722</v>
      </c>
      <c r="BB1237" s="177">
        <f t="array" ref="BB1237">SUM(IF(ISERROR(BB1238:BB1288),"",BB1238:BB1288))</f>
        <v>-0.9774828193</v>
      </c>
      <c r="BC1237" s="177">
        <f t="array" ref="BC1237">SUM(IF(ISERROR(BC1238:BC1288),"",BC1238:BC1288))</f>
        <v>-0.878746619</v>
      </c>
      <c r="BD1237" s="177">
        <f t="array" ref="BD1237">SUM(IF(ISERROR(BD1238:BD1288),"",BD1238:BD1288))</f>
        <v>-0.7753204493</v>
      </c>
      <c r="BE1237" s="177">
        <f t="array" ref="BE1237">SUM(IF(ISERROR(BE1238:BE1288),"",BE1238:BE1288))</f>
        <v>-0.6669815364</v>
      </c>
      <c r="BF1237" s="177">
        <f t="array" ref="BF1237">SUM(IF(ISERROR(BF1238:BF1288),"",BF1238:BF1288))</f>
        <v>-0.590421314</v>
      </c>
      <c r="BG1237" s="177">
        <f t="array" ref="BG1237">SUM(IF(ISERROR(BG1238:BG1288),"",BG1238:BG1288))</f>
        <v>-0.5193496492</v>
      </c>
      <c r="BH1237" s="177">
        <f t="array" ref="BH1237">SUM(IF(ISERROR(BH1238:BH1288),"",BH1238:BH1288))</f>
        <v>-0.4449020805</v>
      </c>
      <c r="BI1237" s="177">
        <f t="array" ref="BI1237">SUM(IF(ISERROR(BI1238:BI1288),"",BI1238:BI1288))</f>
        <v>-0.3689988795</v>
      </c>
      <c r="BJ1237" s="177">
        <f t="array" ref="BJ1237">SUM(IF(ISERROR(BJ1238:BJ1288),"",BJ1238:BJ1288))</f>
        <v>-0.3022165269</v>
      </c>
      <c r="BK1237" s="177">
        <f t="array" ref="BK1237">SUM(IF(ISERROR(BK1238:BK1288),"",BK1238:BK1288))</f>
        <v>-0.2322620125</v>
      </c>
      <c r="BL1237" s="177">
        <f t="array" ref="BL1237">SUM(IF(ISERROR(BL1238:BL1288),"",BL1238:BL1288))</f>
        <v>-0.1661738311</v>
      </c>
      <c r="BM1237" s="177">
        <f t="array" ref="BM1237">SUM(IF(ISERROR(BM1238:BM1288),"",BM1238:BM1288))</f>
        <v>-0.09694646106</v>
      </c>
      <c r="BN1237" s="177">
        <f t="array" ref="BN1237">SUM(IF(ISERROR(BN1238:BN1288),"",BN1238:BN1288))</f>
        <v>-0.03179491874</v>
      </c>
      <c r="BO1237" s="177">
        <f t="array" ref="BO1237">SUM(IF(ISERROR(BO1238:BO1288),"",BO1238:BO1288))</f>
        <v>0</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v>
      </c>
      <c r="AL1272" s="160">
        <f>IF($AK$1129&gt;0,IPMT('Assumptions (Nuclear)'!$V$7,Model!X1,'Assumptions (Nuclear)'!$V$10,'Assumptions (Nuclear)'!$V$5*Model!$AK$1129*AVERAGE('Assumptions (Nuclear)'!$AD$2:$AI$2)/10^9),0)</f>
        <v>0</v>
      </c>
      <c r="AM1272" s="160">
        <f>IF($AK$1129&gt;0,IPMT('Assumptions (Nuclear)'!$V$7,Model!Y1,'Assumptions (Nuclear)'!$V$10,'Assumptions (Nuclear)'!$V$5*Model!$AK$1129*AVERAGE('Assumptions (Nuclear)'!$AD$2:$AI$2)/10^9),0)</f>
        <v>0</v>
      </c>
      <c r="AN1272" s="160">
        <f>IF($AK$1129&gt;0,IPMT('Assumptions (Nuclear)'!$V$7,Model!Z1,'Assumptions (Nuclear)'!$V$10,'Assumptions (Nuclear)'!$V$5*Model!$AK$1129*AVERAGE('Assumptions (Nuclear)'!$AD$2:$AI$2)/10^9),0)</f>
        <v>0</v>
      </c>
      <c r="AO1272" s="160">
        <f>IF($AK$1129&gt;0,IPMT('Assumptions (Nuclear)'!$V$7,Model!AA1,'Assumptions (Nuclear)'!$V$10,'Assumptions (Nuclear)'!$V$5*Model!$AK$1129*AVERAGE('Assumptions (Nuclear)'!$AD$2:$AI$2)/10^9),0)</f>
        <v>0</v>
      </c>
      <c r="AP1272" s="160">
        <f>IF($AK$1129&gt;0,IPMT('Assumptions (Nuclear)'!$V$7,Model!AB1,'Assumptions (Nuclear)'!$V$10,'Assumptions (Nuclear)'!$V$5*Model!$AK$1129*AVERAGE('Assumptions (Nuclear)'!$AD$2:$AI$2)/10^9),0)</f>
        <v>0</v>
      </c>
      <c r="AQ1272" s="160">
        <f>IF($AK$1129&gt;0,IPMT('Assumptions (Nuclear)'!$V$7,Model!AC1,'Assumptions (Nuclear)'!$V$10,'Assumptions (Nuclear)'!$V$5*Model!$AK$1129*AVERAGE('Assumptions (Nuclear)'!$AD$2:$AI$2)/10^9),0)</f>
        <v>0</v>
      </c>
      <c r="AR1272" s="160">
        <f>IF($AK$1129&gt;0,IPMT('Assumptions (Nuclear)'!$V$7,Model!AD1,'Assumptions (Nuclear)'!$V$10,'Assumptions (Nuclear)'!$V$5*Model!$AK$1129*AVERAGE('Assumptions (Nuclear)'!$AD$2:$AI$2)/10^9),0)</f>
        <v>0</v>
      </c>
      <c r="AS1272" s="160">
        <f>IF($AK$1129&gt;0,IPMT('Assumptions (Nuclear)'!$V$7,Model!AE1,'Assumptions (Nuclear)'!$V$10,'Assumptions (Nuclear)'!$V$5*Model!$AK$1129*AVERAGE('Assumptions (Nuclear)'!$AD$2:$AI$2)/10^9),0)</f>
        <v>0</v>
      </c>
      <c r="AT1272" s="160">
        <f>IF($AK$1129&gt;0,IPMT('Assumptions (Nuclear)'!$V$7,Model!AF1,'Assumptions (Nuclear)'!$V$10,'Assumptions (Nuclear)'!$V$5*Model!$AK$1129*AVERAGE('Assumptions (Nuclear)'!$AD$2:$AI$2)/10^9),0)</f>
        <v>0</v>
      </c>
      <c r="AU1272" s="160">
        <f>IF($AK$1129&gt;0,IPMT('Assumptions (Nuclear)'!$V$7,Model!AG1,'Assumptions (Nuclear)'!$V$10,'Assumptions (Nuclear)'!$V$5*Model!$AK$1129*AVERAGE('Assumptions (Nuclear)'!$AD$2:$AI$2)/10^9),0)</f>
        <v>0</v>
      </c>
      <c r="AV1272" s="160">
        <f>IF($AK$1129&gt;0,IPMT('Assumptions (Nuclear)'!$V$7,Model!AH1,'Assumptions (Nuclear)'!$V$10,'Assumptions (Nuclear)'!$V$5*Model!$AK$1129*AVERAGE('Assumptions (Nuclear)'!$AD$2:$AI$2)/10^9),0)</f>
        <v>0</v>
      </c>
      <c r="AW1272" s="160">
        <f>IF($AK$1129&gt;0,IPMT('Assumptions (Nuclear)'!$V$7,Model!AI1,'Assumptions (Nuclear)'!$V$10,'Assumptions (Nuclear)'!$V$5*Model!$AK$1129*AVERAGE('Assumptions (Nuclear)'!$AD$2:$AI$2)/10^9),0)</f>
        <v>0</v>
      </c>
      <c r="AX1272" s="160">
        <f>IF($AK$1129&gt;0,IPMT('Assumptions (Nuclear)'!$V$7,Model!AJ1,'Assumptions (Nuclear)'!$V$10,'Assumptions (Nuclear)'!$V$5*Model!$AK$1129*AVERAGE('Assumptions (Nuclear)'!$AD$2:$AI$2)/10^9),0)</f>
        <v>0</v>
      </c>
      <c r="AY1272" s="160">
        <f>IF($AK$1129&gt;0,IPMT('Assumptions (Nuclear)'!$V$7,Model!AK1,'Assumptions (Nuclear)'!$V$10,'Assumptions (Nuclear)'!$V$5*Model!$AK$1129*AVERAGE('Assumptions (Nuclear)'!$AD$2:$AI$2)/10^9),0)</f>
        <v>0</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v>
      </c>
      <c r="AO1275" s="160">
        <f>IF($AN$1129&gt;0,IPMT('Assumptions (Nuclear)'!$V$7,Model!X1,'Assumptions (Nuclear)'!$V$10,'Assumptions (Nuclear)'!$V$5*Model!$AN$1129*AVERAGE('Assumptions (Nuclear)'!$AG$2:$AL$2)/10^9),0)</f>
        <v>0</v>
      </c>
      <c r="AP1275" s="160">
        <f>IF($AN$1129&gt;0,IPMT('Assumptions (Nuclear)'!$V$7,Model!Y1,'Assumptions (Nuclear)'!$V$10,'Assumptions (Nuclear)'!$V$5*Model!$AN$1129*AVERAGE('Assumptions (Nuclear)'!$AG$2:$AL$2)/10^9),0)</f>
        <v>0</v>
      </c>
      <c r="AQ1275" s="160">
        <f>IF($AN$1129&gt;0,IPMT('Assumptions (Nuclear)'!$V$7,Model!Z1,'Assumptions (Nuclear)'!$V$10,'Assumptions (Nuclear)'!$V$5*Model!$AN$1129*AVERAGE('Assumptions (Nuclear)'!$AG$2:$AL$2)/10^9),0)</f>
        <v>0</v>
      </c>
      <c r="AR1275" s="160">
        <f>IF($AN$1129&gt;0,IPMT('Assumptions (Nuclear)'!$V$7,Model!AA1,'Assumptions (Nuclear)'!$V$10,'Assumptions (Nuclear)'!$V$5*Model!$AN$1129*AVERAGE('Assumptions (Nuclear)'!$AG$2:$AL$2)/10^9),0)</f>
        <v>0</v>
      </c>
      <c r="AS1275" s="160">
        <f>IF($AN$1129&gt;0,IPMT('Assumptions (Nuclear)'!$V$7,Model!AB1,'Assumptions (Nuclear)'!$V$10,'Assumptions (Nuclear)'!$V$5*Model!$AN$1129*AVERAGE('Assumptions (Nuclear)'!$AG$2:$AL$2)/10^9),0)</f>
        <v>0</v>
      </c>
      <c r="AT1275" s="160">
        <f>IF($AN$1129&gt;0,IPMT('Assumptions (Nuclear)'!$V$7,Model!AC1,'Assumptions (Nuclear)'!$V$10,'Assumptions (Nuclear)'!$V$5*Model!$AN$1129*AVERAGE('Assumptions (Nuclear)'!$AG$2:$AL$2)/10^9),0)</f>
        <v>0</v>
      </c>
      <c r="AU1275" s="160">
        <f>IF($AN$1129&gt;0,IPMT('Assumptions (Nuclear)'!$V$7,Model!AD1,'Assumptions (Nuclear)'!$V$10,'Assumptions (Nuclear)'!$V$5*Model!$AN$1129*AVERAGE('Assumptions (Nuclear)'!$AG$2:$AL$2)/10^9),0)</f>
        <v>0</v>
      </c>
      <c r="AV1275" s="160">
        <f>IF($AN$1129&gt;0,IPMT('Assumptions (Nuclear)'!$V$7,Model!AE1,'Assumptions (Nuclear)'!$V$10,'Assumptions (Nuclear)'!$V$5*Model!$AN$1129*AVERAGE('Assumptions (Nuclear)'!$AG$2:$AL$2)/10^9),0)</f>
        <v>0</v>
      </c>
      <c r="AW1275" s="160">
        <f>IF($AN$1129&gt;0,IPMT('Assumptions (Nuclear)'!$V$7,Model!AF1,'Assumptions (Nuclear)'!$V$10,'Assumptions (Nuclear)'!$V$5*Model!$AN$1129*AVERAGE('Assumptions (Nuclear)'!$AG$2:$AL$2)/10^9),0)</f>
        <v>0</v>
      </c>
      <c r="AX1275" s="160">
        <f>IF($AN$1129&gt;0,IPMT('Assumptions (Nuclear)'!$V$7,Model!AG1,'Assumptions (Nuclear)'!$V$10,'Assumptions (Nuclear)'!$V$5*Model!$AN$1129*AVERAGE('Assumptions (Nuclear)'!$AG$2:$AL$2)/10^9),0)</f>
        <v>0</v>
      </c>
      <c r="AY1275" s="160">
        <f>IF($AN$1129&gt;0,IPMT('Assumptions (Nuclear)'!$V$7,Model!AH1,'Assumptions (Nuclear)'!$V$10,'Assumptions (Nuclear)'!$V$5*Model!$AN$1129*AVERAGE('Assumptions (Nuclear)'!$AG$2:$AL$2)/10^9),0)</f>
        <v>0</v>
      </c>
      <c r="AZ1275" s="160">
        <f>IF($AN$1129&gt;0,IPMT('Assumptions (Nuclear)'!$V$7,Model!AI1,'Assumptions (Nuclear)'!$V$10,'Assumptions (Nuclear)'!$V$5*Model!$AN$1129*AVERAGE('Assumptions (Nuclear)'!$AG$2:$AL$2)/10^9),0)</f>
        <v>0</v>
      </c>
      <c r="BA1275" s="160">
        <f>IF($AN$1129&gt;0,IPMT('Assumptions (Nuclear)'!$V$7,Model!AJ1,'Assumptions (Nuclear)'!$V$10,'Assumptions (Nuclear)'!$V$5*Model!$AN$1129*AVERAGE('Assumptions (Nuclear)'!$AG$2:$AL$2)/10^9),0)</f>
        <v>0</v>
      </c>
      <c r="BB1275" s="160">
        <f>IF($AN$1129&gt;0,IPMT('Assumptions (Nuclear)'!$V$7,Model!AK1,'Assumptions (Nuclear)'!$V$10,'Assumptions (Nuclear)'!$V$5*Model!$AN$1129*AVERAGE('Assumptions (Nuclear)'!$AG$2:$AL$2)/10^9),0)</f>
        <v>0</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v>
      </c>
      <c r="AP1276" s="160">
        <f>IF($AO$1129&gt;0,IPMT('Assumptions (Nuclear)'!$V$7,Model!X1,'Assumptions (Nuclear)'!$V$10,'Assumptions (Nuclear)'!$V$5*Model!$AO$1129*AVERAGE('Assumptions (Nuclear)'!$AH$2:$AM$2)/10^9),0)</f>
        <v>0</v>
      </c>
      <c r="AQ1276" s="160">
        <f>IF($AO$1129&gt;0,IPMT('Assumptions (Nuclear)'!$V$7,Model!Y1,'Assumptions (Nuclear)'!$V$10,'Assumptions (Nuclear)'!$V$5*Model!$AO$1129*AVERAGE('Assumptions (Nuclear)'!$AH$2:$AM$2)/10^9),0)</f>
        <v>0</v>
      </c>
      <c r="AR1276" s="160">
        <f>IF($AO$1129&gt;0,IPMT('Assumptions (Nuclear)'!$V$7,Model!Z1,'Assumptions (Nuclear)'!$V$10,'Assumptions (Nuclear)'!$V$5*Model!$AO$1129*AVERAGE('Assumptions (Nuclear)'!$AH$2:$AM$2)/10^9),0)</f>
        <v>0</v>
      </c>
      <c r="AS1276" s="160">
        <f>IF($AO$1129&gt;0,IPMT('Assumptions (Nuclear)'!$V$7,Model!AA1,'Assumptions (Nuclear)'!$V$10,'Assumptions (Nuclear)'!$V$5*Model!$AO$1129*AVERAGE('Assumptions (Nuclear)'!$AH$2:$AM$2)/10^9),0)</f>
        <v>0</v>
      </c>
      <c r="AT1276" s="160">
        <f>IF($AO$1129&gt;0,IPMT('Assumptions (Nuclear)'!$V$7,Model!AB1,'Assumptions (Nuclear)'!$V$10,'Assumptions (Nuclear)'!$V$5*Model!$AO$1129*AVERAGE('Assumptions (Nuclear)'!$AH$2:$AM$2)/10^9),0)</f>
        <v>0</v>
      </c>
      <c r="AU1276" s="160">
        <f>IF($AO$1129&gt;0,IPMT('Assumptions (Nuclear)'!$V$7,Model!AC1,'Assumptions (Nuclear)'!$V$10,'Assumptions (Nuclear)'!$V$5*Model!$AO$1129*AVERAGE('Assumptions (Nuclear)'!$AH$2:$AM$2)/10^9),0)</f>
        <v>0</v>
      </c>
      <c r="AV1276" s="160">
        <f>IF($AO$1129&gt;0,IPMT('Assumptions (Nuclear)'!$V$7,Model!AD1,'Assumptions (Nuclear)'!$V$10,'Assumptions (Nuclear)'!$V$5*Model!$AO$1129*AVERAGE('Assumptions (Nuclear)'!$AH$2:$AM$2)/10^9),0)</f>
        <v>0</v>
      </c>
      <c r="AW1276" s="160">
        <f>IF($AO$1129&gt;0,IPMT('Assumptions (Nuclear)'!$V$7,Model!AE1,'Assumptions (Nuclear)'!$V$10,'Assumptions (Nuclear)'!$V$5*Model!$AO$1129*AVERAGE('Assumptions (Nuclear)'!$AH$2:$AM$2)/10^9),0)</f>
        <v>0</v>
      </c>
      <c r="AX1276" s="160">
        <f>IF($AO$1129&gt;0,IPMT('Assumptions (Nuclear)'!$V$7,Model!AF1,'Assumptions (Nuclear)'!$V$10,'Assumptions (Nuclear)'!$V$5*Model!$AO$1129*AVERAGE('Assumptions (Nuclear)'!$AH$2:$AM$2)/10^9),0)</f>
        <v>0</v>
      </c>
      <c r="AY1276" s="160">
        <f>IF($AO$1129&gt;0,IPMT('Assumptions (Nuclear)'!$V$7,Model!AG1,'Assumptions (Nuclear)'!$V$10,'Assumptions (Nuclear)'!$V$5*Model!$AO$1129*AVERAGE('Assumptions (Nuclear)'!$AH$2:$AM$2)/10^9),0)</f>
        <v>0</v>
      </c>
      <c r="AZ1276" s="160">
        <f>IF($AO$1129&gt;0,IPMT('Assumptions (Nuclear)'!$V$7,Model!AH1,'Assumptions (Nuclear)'!$V$10,'Assumptions (Nuclear)'!$V$5*Model!$AO$1129*AVERAGE('Assumptions (Nuclear)'!$AH$2:$AM$2)/10^9),0)</f>
        <v>0</v>
      </c>
      <c r="BA1276" s="160">
        <f>IF($AO$1129&gt;0,IPMT('Assumptions (Nuclear)'!$V$7,Model!AI1,'Assumptions (Nuclear)'!$V$10,'Assumptions (Nuclear)'!$V$5*Model!$AO$1129*AVERAGE('Assumptions (Nuclear)'!$AH$2:$AM$2)/10^9),0)</f>
        <v>0</v>
      </c>
      <c r="BB1276" s="160">
        <f>IF($AO$1129&gt;0,IPMT('Assumptions (Nuclear)'!$V$7,Model!AJ1,'Assumptions (Nuclear)'!$V$10,'Assumptions (Nuclear)'!$V$5*Model!$AO$1129*AVERAGE('Assumptions (Nuclear)'!$AH$2:$AM$2)/10^9),0)</f>
        <v>0</v>
      </c>
      <c r="BC1276" s="160">
        <f>IF($AO$1129&gt;0,IPMT('Assumptions (Nuclear)'!$V$7,Model!AK1,'Assumptions (Nuclear)'!$V$10,'Assumptions (Nuclear)'!$V$5*Model!$AO$1129*AVERAGE('Assumptions (Nuclear)'!$AH$2:$AM$2)/10^9),0)</f>
        <v>0</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-0.3898262937</v>
      </c>
      <c r="AQ1277" s="160">
        <f>IF($AP$1129&gt;0,IPMT('Assumptions (Nuclear)'!$V$7,Model!X1,'Assumptions (Nuclear)'!$V$10,'Assumptions (Nuclear)'!$V$5*Model!$AP$1129*AVERAGE('Assumptions (Nuclear)'!$AI$2:$AN$2)/10^9),0)</f>
        <v>-0.3714182538</v>
      </c>
      <c r="AR1277" s="160">
        <f>IF($AP$1129&gt;0,IPMT('Assumptions (Nuclear)'!$V$7,Model!Y1,'Assumptions (Nuclear)'!$V$10,'Assumptions (Nuclear)'!$V$5*Model!$AP$1129*AVERAGE('Assumptions (Nuclear)'!$AI$2:$AN$2)/10^9),0)</f>
        <v>-0.3521358321</v>
      </c>
      <c r="AS1277" s="160">
        <f>IF($AP$1129&gt;0,IPMT('Assumptions (Nuclear)'!$V$7,Model!Z1,'Assumptions (Nuclear)'!$V$10,'Assumptions (Nuclear)'!$V$5*Model!$AP$1129*AVERAGE('Assumptions (Nuclear)'!$AI$2:$AN$2)/10^9),0)</f>
        <v>-0.3319374954</v>
      </c>
      <c r="AT1277" s="160">
        <f>IF($AP$1129&gt;0,IPMT('Assumptions (Nuclear)'!$V$7,Model!AA1,'Assumptions (Nuclear)'!$V$10,'Assumptions (Nuclear)'!$V$5*Model!$AP$1129*AVERAGE('Assumptions (Nuclear)'!$AI$2:$AN$2)/10^9),0)</f>
        <v>-0.3107797377</v>
      </c>
      <c r="AU1277" s="160">
        <f>IF($AP$1129&gt;0,IPMT('Assumptions (Nuclear)'!$V$7,Model!AB1,'Assumptions (Nuclear)'!$V$10,'Assumptions (Nuclear)'!$V$5*Model!$AP$1129*AVERAGE('Assumptions (Nuclear)'!$AI$2:$AN$2)/10^9),0)</f>
        <v>-0.2886169865</v>
      </c>
      <c r="AV1277" s="160">
        <f>IF($AP$1129&gt;0,IPMT('Assumptions (Nuclear)'!$V$7,Model!AC1,'Assumptions (Nuclear)'!$V$10,'Assumptions (Nuclear)'!$V$5*Model!$AP$1129*AVERAGE('Assumptions (Nuclear)'!$AI$2:$AN$2)/10^9),0)</f>
        <v>-0.2654015046</v>
      </c>
      <c r="AW1277" s="160">
        <f>IF($AP$1129&gt;0,IPMT('Assumptions (Nuclear)'!$V$7,Model!AD1,'Assumptions (Nuclear)'!$V$10,'Assumptions (Nuclear)'!$V$5*Model!$AP$1129*AVERAGE('Assumptions (Nuclear)'!$AI$2:$AN$2)/10^9),0)</f>
        <v>-0.2410832873</v>
      </c>
      <c r="AX1277" s="160">
        <f>IF($AP$1129&gt;0,IPMT('Assumptions (Nuclear)'!$V$7,Model!AE1,'Assumptions (Nuclear)'!$V$10,'Assumptions (Nuclear)'!$V$5*Model!$AP$1129*AVERAGE('Assumptions (Nuclear)'!$AI$2:$AN$2)/10^9),0)</f>
        <v>-0.2156099547</v>
      </c>
      <c r="AY1277" s="160">
        <f>IF($AP$1129&gt;0,IPMT('Assumptions (Nuclear)'!$V$7,Model!AF1,'Assumptions (Nuclear)'!$V$10,'Assumptions (Nuclear)'!$V$5*Model!$AP$1129*AVERAGE('Assumptions (Nuclear)'!$AI$2:$AN$2)/10^9),0)</f>
        <v>-0.1889266388</v>
      </c>
      <c r="AZ1277" s="160">
        <f>IF($AP$1129&gt;0,IPMT('Assumptions (Nuclear)'!$V$7,Model!AG1,'Assumptions (Nuclear)'!$V$10,'Assumptions (Nuclear)'!$V$5*Model!$AP$1129*AVERAGE('Assumptions (Nuclear)'!$AI$2:$AN$2)/10^9),0)</f>
        <v>-0.1609758653</v>
      </c>
      <c r="BA1277" s="160">
        <f>IF($AP$1129&gt;0,IPMT('Assumptions (Nuclear)'!$V$7,Model!AH1,'Assumptions (Nuclear)'!$V$10,'Assumptions (Nuclear)'!$V$5*Model!$AP$1129*AVERAGE('Assumptions (Nuclear)'!$AI$2:$AN$2)/10^9),0)</f>
        <v>-0.1316974302</v>
      </c>
      <c r="BB1277" s="160">
        <f>IF($AP$1129&gt;0,IPMT('Assumptions (Nuclear)'!$V$7,Model!AI1,'Assumptions (Nuclear)'!$V$10,'Assumptions (Nuclear)'!$V$5*Model!$AP$1129*AVERAGE('Assumptions (Nuclear)'!$AI$2:$AN$2)/10^9),0)</f>
        <v>-0.1010282694</v>
      </c>
      <c r="BC1277" s="160">
        <f>IF($AP$1129&gt;0,IPMT('Assumptions (Nuclear)'!$V$7,Model!AJ1,'Assumptions (Nuclear)'!$V$10,'Assumptions (Nuclear)'!$V$5*Model!$AP$1129*AVERAGE('Assumptions (Nuclear)'!$AI$2:$AN$2)/10^9),0)</f>
        <v>-0.06890232339</v>
      </c>
      <c r="BD1277" s="160">
        <f>IF($AP$1129&gt;0,IPMT('Assumptions (Nuclear)'!$V$7,Model!AK1,'Assumptions (Nuclear)'!$V$10,'Assumptions (Nuclear)'!$V$5*Model!$AP$1129*AVERAGE('Assumptions (Nuclear)'!$AI$2:$AN$2)/10^9),0)</f>
        <v>-0.035250395</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-0.09633719381</v>
      </c>
      <c r="AR1278" s="160">
        <f>IF($AQ$1129&gt;0,IPMT('Assumptions (Nuclear)'!$V$7,Model!X1,'Assumptions (Nuclear)'!$V$10,'Assumptions (Nuclear)'!$V$5*Model!$AQ$1129*AVERAGE('Assumptions (Nuclear)'!$AJ$2:$AO$2)/10^9),0)</f>
        <v>-0.09178804223</v>
      </c>
      <c r="AS1278" s="160">
        <f>IF($AQ$1129&gt;0,IPMT('Assumptions (Nuclear)'!$V$7,Model!Y1,'Assumptions (Nuclear)'!$V$10,'Assumptions (Nuclear)'!$V$5*Model!$AQ$1129*AVERAGE('Assumptions (Nuclear)'!$AJ$2:$AO$2)/10^9),0)</f>
        <v>-0.08702280596</v>
      </c>
      <c r="AT1278" s="160">
        <f>IF($AQ$1129&gt;0,IPMT('Assumptions (Nuclear)'!$V$7,Model!Z1,'Assumptions (Nuclear)'!$V$10,'Assumptions (Nuclear)'!$V$5*Model!$AQ$1129*AVERAGE('Assumptions (Nuclear)'!$AJ$2:$AO$2)/10^9),0)</f>
        <v>-0.08203122095</v>
      </c>
      <c r="AU1278" s="160">
        <f>IF($AQ$1129&gt;0,IPMT('Assumptions (Nuclear)'!$V$7,Model!AA1,'Assumptions (Nuclear)'!$V$10,'Assumptions (Nuclear)'!$V$5*Model!$AQ$1129*AVERAGE('Assumptions (Nuclear)'!$AJ$2:$AO$2)/10^9),0)</f>
        <v>-0.07680253567</v>
      </c>
      <c r="AV1278" s="160">
        <f>IF($AQ$1129&gt;0,IPMT('Assumptions (Nuclear)'!$V$7,Model!AB1,'Assumptions (Nuclear)'!$V$10,'Assumptions (Nuclear)'!$V$5*Model!$AQ$1129*AVERAGE('Assumptions (Nuclear)'!$AJ$2:$AO$2)/10^9),0)</f>
        <v>-0.07132548783</v>
      </c>
      <c r="AW1278" s="160">
        <f>IF($AQ$1129&gt;0,IPMT('Assumptions (Nuclear)'!$V$7,Model!AC1,'Assumptions (Nuclear)'!$V$10,'Assumptions (Nuclear)'!$V$5*Model!$AQ$1129*AVERAGE('Assumptions (Nuclear)'!$AJ$2:$AO$2)/10^9),0)</f>
        <v>-0.06558828021</v>
      </c>
      <c r="AX1278" s="160">
        <f>IF($AQ$1129&gt;0,IPMT('Assumptions (Nuclear)'!$V$7,Model!AD1,'Assumptions (Nuclear)'!$V$10,'Assumptions (Nuclear)'!$V$5*Model!$AQ$1129*AVERAGE('Assumptions (Nuclear)'!$AJ$2:$AO$2)/10^9),0)</f>
        <v>-0.05957855524</v>
      </c>
      <c r="AY1278" s="160">
        <f>IF($AQ$1129&gt;0,IPMT('Assumptions (Nuclear)'!$V$7,Model!AE1,'Assumptions (Nuclear)'!$V$10,'Assumptions (Nuclear)'!$V$5*Model!$AQ$1129*AVERAGE('Assumptions (Nuclear)'!$AJ$2:$AO$2)/10^9),0)</f>
        <v>-0.05328336833</v>
      </c>
      <c r="AZ1278" s="160">
        <f>IF($AQ$1129&gt;0,IPMT('Assumptions (Nuclear)'!$V$7,Model!AF1,'Assumptions (Nuclear)'!$V$10,'Assumptions (Nuclear)'!$V$5*Model!$AQ$1129*AVERAGE('Assumptions (Nuclear)'!$AJ$2:$AO$2)/10^9),0)</f>
        <v>-0.04668916004</v>
      </c>
      <c r="BA1278" s="160">
        <f>IF($AQ$1129&gt;0,IPMT('Assumptions (Nuclear)'!$V$7,Model!AG1,'Assumptions (Nuclear)'!$V$10,'Assumptions (Nuclear)'!$V$5*Model!$AQ$1129*AVERAGE('Assumptions (Nuclear)'!$AJ$2:$AO$2)/10^9),0)</f>
        <v>-0.03978172686</v>
      </c>
      <c r="BB1278" s="160">
        <f>IF($AQ$1129&gt;0,IPMT('Assumptions (Nuclear)'!$V$7,Model!AH1,'Assumptions (Nuclear)'!$V$10,'Assumptions (Nuclear)'!$V$5*Model!$AQ$1129*AVERAGE('Assumptions (Nuclear)'!$AJ$2:$AO$2)/10^9),0)</f>
        <v>-0.0325461906</v>
      </c>
      <c r="BC1278" s="160">
        <f>IF($AQ$1129&gt;0,IPMT('Assumptions (Nuclear)'!$V$7,Model!AI1,'Assumptions (Nuclear)'!$V$10,'Assumptions (Nuclear)'!$V$5*Model!$AQ$1129*AVERAGE('Assumptions (Nuclear)'!$AJ$2:$AO$2)/10^9),0)</f>
        <v>-0.02496696637</v>
      </c>
      <c r="BD1278" s="160">
        <f>IF($AQ$1129&gt;0,IPMT('Assumptions (Nuclear)'!$V$7,Model!AJ1,'Assumptions (Nuclear)'!$V$10,'Assumptions (Nuclear)'!$V$5*Model!$AQ$1129*AVERAGE('Assumptions (Nuclear)'!$AJ$2:$AO$2)/10^9),0)</f>
        <v>-0.01702772899</v>
      </c>
      <c r="BE1278" s="160">
        <f>IF($AQ$1129&gt;0,IPMT('Assumptions (Nuclear)'!$V$7,Model!AK1,'Assumptions (Nuclear)'!$V$10,'Assumptions (Nuclear)'!$V$5*Model!$AQ$1129*AVERAGE('Assumptions (Nuclear)'!$AJ$2:$AO$2)/10^9),0)</f>
        <v>-0.008711377836</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-0.02196581982</v>
      </c>
      <c r="AT1280" s="160">
        <f>IF($AS$1129&gt;0,IPMT('Assumptions (Nuclear)'!$V$7,Model!X1,'Assumptions (Nuclear)'!$V$10,'Assumptions (Nuclear)'!$V$5*Model!$AS$1129*AVERAGE('Assumptions (Nuclear)'!$AL$2:$AQ$2)/10^9),0)</f>
        <v>-0.02092856889</v>
      </c>
      <c r="AU1280" s="160">
        <f>IF($AS$1129&gt;0,IPMT('Assumptions (Nuclear)'!$V$7,Model!Y1,'Assumptions (Nuclear)'!$V$10,'Assumptions (Nuclear)'!$V$5*Model!$AS$1129*AVERAGE('Assumptions (Nuclear)'!$AL$2:$AQ$2)/10^9),0)</f>
        <v>-0.01984204854</v>
      </c>
      <c r="AV1280" s="160">
        <f>IF($AS$1129&gt;0,IPMT('Assumptions (Nuclear)'!$V$7,Model!Z1,'Assumptions (Nuclear)'!$V$10,'Assumptions (Nuclear)'!$V$5*Model!$AS$1129*AVERAGE('Assumptions (Nuclear)'!$AL$2:$AQ$2)/10^9),0)</f>
        <v>-0.01870391848</v>
      </c>
      <c r="AW1280" s="160">
        <f>IF($AS$1129&gt;0,IPMT('Assumptions (Nuclear)'!$V$7,Model!AA1,'Assumptions (Nuclear)'!$V$10,'Assumptions (Nuclear)'!$V$5*Model!$AS$1129*AVERAGE('Assumptions (Nuclear)'!$AL$2:$AQ$2)/10^9),0)</f>
        <v>-0.01751172723</v>
      </c>
      <c r="AX1280" s="160">
        <f>IF($AS$1129&gt;0,IPMT('Assumptions (Nuclear)'!$V$7,Model!AB1,'Assumptions (Nuclear)'!$V$10,'Assumptions (Nuclear)'!$V$5*Model!$AS$1129*AVERAGE('Assumptions (Nuclear)'!$AL$2:$AQ$2)/10^9),0)</f>
        <v>-0.0162629069</v>
      </c>
      <c r="AY1280" s="160">
        <f>IF($AS$1129&gt;0,IPMT('Assumptions (Nuclear)'!$V$7,Model!AC1,'Assumptions (Nuclear)'!$V$10,'Assumptions (Nuclear)'!$V$5*Model!$AS$1129*AVERAGE('Assumptions (Nuclear)'!$AL$2:$AQ$2)/10^9),0)</f>
        <v>-0.01495476761</v>
      </c>
      <c r="AZ1280" s="160">
        <f>IF($AS$1129&gt;0,IPMT('Assumptions (Nuclear)'!$V$7,Model!AD1,'Assumptions (Nuclear)'!$V$10,'Assumptions (Nuclear)'!$V$5*Model!$AS$1129*AVERAGE('Assumptions (Nuclear)'!$AL$2:$AQ$2)/10^9),0)</f>
        <v>-0.0135844917</v>
      </c>
      <c r="BA1280" s="160">
        <f>IF($AS$1129&gt;0,IPMT('Assumptions (Nuclear)'!$V$7,Model!AE1,'Assumptions (Nuclear)'!$V$10,'Assumptions (Nuclear)'!$V$5*Model!$AS$1129*AVERAGE('Assumptions (Nuclear)'!$AL$2:$AQ$2)/10^9),0)</f>
        <v>-0.01214912768</v>
      </c>
      <c r="BB1280" s="160">
        <f>IF($AS$1129&gt;0,IPMT('Assumptions (Nuclear)'!$V$7,Model!AF1,'Assumptions (Nuclear)'!$V$10,'Assumptions (Nuclear)'!$V$5*Model!$AS$1129*AVERAGE('Assumptions (Nuclear)'!$AL$2:$AQ$2)/10^9),0)</f>
        <v>-0.01064558388</v>
      </c>
      <c r="BC1280" s="160">
        <f>IF($AS$1129&gt;0,IPMT('Assumptions (Nuclear)'!$V$7,Model!AG1,'Assumptions (Nuclear)'!$V$10,'Assumptions (Nuclear)'!$V$5*Model!$AS$1129*AVERAGE('Assumptions (Nuclear)'!$AL$2:$AQ$2)/10^9),0)</f>
        <v>-0.009070621739</v>
      </c>
      <c r="BD1280" s="160">
        <f>IF($AS$1129&gt;0,IPMT('Assumptions (Nuclear)'!$V$7,Model!AH1,'Assumptions (Nuclear)'!$V$10,'Assumptions (Nuclear)'!$V$5*Model!$AS$1129*AVERAGE('Assumptions (Nuclear)'!$AL$2:$AQ$2)/10^9),0)</f>
        <v>-0.0074208489</v>
      </c>
      <c r="BE1280" s="160">
        <f>IF($AS$1129&gt;0,IPMT('Assumptions (Nuclear)'!$V$7,Model!AI1,'Assumptions (Nuclear)'!$V$10,'Assumptions (Nuclear)'!$V$5*Model!$AS$1129*AVERAGE('Assumptions (Nuclear)'!$AL$2:$AQ$2)/10^9),0)</f>
        <v>-0.005692711851</v>
      </c>
      <c r="BF1280" s="160">
        <f>IF($AS$1129&gt;0,IPMT('Assumptions (Nuclear)'!$V$7,Model!AJ1,'Assumptions (Nuclear)'!$V$10,'Assumptions (Nuclear)'!$V$5*Model!$AS$1129*AVERAGE('Assumptions (Nuclear)'!$AL$2:$AQ$2)/10^9),0)</f>
        <v>-0.003882488292</v>
      </c>
      <c r="BG1280" s="160">
        <f>IF($AS$1129&gt;0,IPMT('Assumptions (Nuclear)'!$V$7,Model!AK1,'Assumptions (Nuclear)'!$V$10,'Assumptions (Nuclear)'!$V$5*Model!$AS$1129*AVERAGE('Assumptions (Nuclear)'!$AL$2:$AQ$2)/10^9),0)</f>
        <v>-0.001986279114</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-0.1343549192</v>
      </c>
      <c r="AU1281" s="160">
        <f>IF($AT$1129&gt;0,IPMT('Assumptions (Nuclear)'!$V$7,Model!X1,'Assumptions (Nuclear)'!$V$10,'Assumptions (Nuclear)'!$V$5*Model!$AT$1129*AVERAGE('Assumptions (Nuclear)'!$AM$2:$AR$2)/10^9),0)</f>
        <v>-0.1280105275</v>
      </c>
      <c r="AV1281" s="160">
        <f>IF($AT$1129&gt;0,IPMT('Assumptions (Nuclear)'!$V$7,Model!Y1,'Assumptions (Nuclear)'!$V$10,'Assumptions (Nuclear)'!$V$5*Model!$AT$1129*AVERAGE('Assumptions (Nuclear)'!$AM$2:$AR$2)/10^9),0)</f>
        <v>-0.1213647772</v>
      </c>
      <c r="AW1281" s="160">
        <f>IF($AT$1129&gt;0,IPMT('Assumptions (Nuclear)'!$V$7,Model!Z1,'Assumptions (Nuclear)'!$V$10,'Assumptions (Nuclear)'!$V$5*Model!$AT$1129*AVERAGE('Assumptions (Nuclear)'!$AM$2:$AR$2)/10^9),0)</f>
        <v>-0.1144033537</v>
      </c>
      <c r="AX1281" s="160">
        <f>IF($AT$1129&gt;0,IPMT('Assumptions (Nuclear)'!$V$7,Model!AA1,'Assumptions (Nuclear)'!$V$10,'Assumptions (Nuclear)'!$V$5*Model!$AT$1129*AVERAGE('Assumptions (Nuclear)'!$AM$2:$AR$2)/10^9),0)</f>
        <v>-0.1071112627</v>
      </c>
      <c r="AY1281" s="160">
        <f>IF($AT$1129&gt;0,IPMT('Assumptions (Nuclear)'!$V$7,Model!AB1,'Assumptions (Nuclear)'!$V$10,'Assumptions (Nuclear)'!$V$5*Model!$AT$1129*AVERAGE('Assumptions (Nuclear)'!$AM$2:$AR$2)/10^9),0)</f>
        <v>-0.0994727973</v>
      </c>
      <c r="AZ1281" s="160">
        <f>IF($AT$1129&gt;0,IPMT('Assumptions (Nuclear)'!$V$7,Model!AC1,'Assumptions (Nuclear)'!$V$10,'Assumptions (Nuclear)'!$V$5*Model!$AT$1129*AVERAGE('Assumptions (Nuclear)'!$AM$2:$AR$2)/10^9),0)</f>
        <v>-0.09147150481</v>
      </c>
      <c r="BA1281" s="160">
        <f>IF($AT$1129&gt;0,IPMT('Assumptions (Nuclear)'!$V$7,Model!AD1,'Assumptions (Nuclear)'!$V$10,'Assumptions (Nuclear)'!$V$5*Model!$AT$1129*AVERAGE('Assumptions (Nuclear)'!$AM$2:$AR$2)/10^9),0)</f>
        <v>-0.08309015093</v>
      </c>
      <c r="BB1281" s="160">
        <f>IF($AT$1129&gt;0,IPMT('Assumptions (Nuclear)'!$V$7,Model!AE1,'Assumptions (Nuclear)'!$V$10,'Assumptions (Nuclear)'!$V$5*Model!$AT$1129*AVERAGE('Assumptions (Nuclear)'!$AM$2:$AR$2)/10^9),0)</f>
        <v>-0.07431068275</v>
      </c>
      <c r="BC1281" s="160">
        <f>IF($AT$1129&gt;0,IPMT('Assumptions (Nuclear)'!$V$7,Model!AF1,'Assumptions (Nuclear)'!$V$10,'Assumptions (Nuclear)'!$V$5*Model!$AT$1129*AVERAGE('Assumptions (Nuclear)'!$AM$2:$AR$2)/10^9),0)</f>
        <v>-0.06511418982</v>
      </c>
      <c r="BD1281" s="160">
        <f>IF($AT$1129&gt;0,IPMT('Assumptions (Nuclear)'!$V$7,Model!AG1,'Assumptions (Nuclear)'!$V$10,'Assumptions (Nuclear)'!$V$5*Model!$AT$1129*AVERAGE('Assumptions (Nuclear)'!$AM$2:$AR$2)/10^9),0)</f>
        <v>-0.05548086348</v>
      </c>
      <c r="BE1281" s="160">
        <f>IF($AT$1129&gt;0,IPMT('Assumptions (Nuclear)'!$V$7,Model!AH1,'Assumptions (Nuclear)'!$V$10,'Assumptions (Nuclear)'!$V$5*Model!$AT$1129*AVERAGE('Assumptions (Nuclear)'!$AM$2:$AR$2)/10^9),0)</f>
        <v>-0.04538995413</v>
      </c>
      <c r="BF1281" s="160">
        <f>IF($AT$1129&gt;0,IPMT('Assumptions (Nuclear)'!$V$7,Model!AI1,'Assumptions (Nuclear)'!$V$10,'Assumptions (Nuclear)'!$V$5*Model!$AT$1129*AVERAGE('Assumptions (Nuclear)'!$AM$2:$AR$2)/10^9),0)</f>
        <v>-0.03481972659</v>
      </c>
      <c r="BG1281" s="160">
        <f>IF($AT$1129&gt;0,IPMT('Assumptions (Nuclear)'!$V$7,Model!AJ1,'Assumptions (Nuclear)'!$V$10,'Assumptions (Nuclear)'!$V$5*Model!$AT$1129*AVERAGE('Assumptions (Nuclear)'!$AM$2:$AR$2)/10^9),0)</f>
        <v>-0.02374741325</v>
      </c>
      <c r="BH1281" s="160">
        <f>IF($AT$1129&gt;0,IPMT('Assumptions (Nuclear)'!$V$7,Model!AK1,'Assumptions (Nuclear)'!$V$10,'Assumptions (Nuclear)'!$V$5*Model!$AT$1129*AVERAGE('Assumptions (Nuclear)'!$AM$2:$AR$2)/10^9),0)</f>
        <v>-0.01214916502</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-0.07589829291</v>
      </c>
      <c r="AW1283" s="160">
        <f>IF($AV$1129&gt;0,IPMT('Assumptions (Nuclear)'!$V$7,Model!X1,'Assumptions (Nuclear)'!$V$10,'Assumptions (Nuclear)'!$V$5*Model!$AV$1129*AVERAGE('Assumptions (Nuclear)'!$AO$2:$AT$2)/10^9),0)</f>
        <v>-0.07231428942</v>
      </c>
      <c r="AX1283" s="160">
        <f>IF($AV$1129&gt;0,IPMT('Assumptions (Nuclear)'!$V$7,Model!Y1,'Assumptions (Nuclear)'!$V$10,'Assumptions (Nuclear)'!$V$5*Model!$AV$1129*AVERAGE('Assumptions (Nuclear)'!$AO$2:$AT$2)/10^9),0)</f>
        <v>-0.06856004576</v>
      </c>
      <c r="AY1283" s="160">
        <f>IF($AV$1129&gt;0,IPMT('Assumptions (Nuclear)'!$V$7,Model!Z1,'Assumptions (Nuclear)'!$V$10,'Assumptions (Nuclear)'!$V$5*Model!$AV$1129*AVERAGE('Assumptions (Nuclear)'!$AO$2:$AT$2)/10^9),0)</f>
        <v>-0.06462747553</v>
      </c>
      <c r="AZ1283" s="160">
        <f>IF($AV$1129&gt;0,IPMT('Assumptions (Nuclear)'!$V$7,Model!AA1,'Assumptions (Nuclear)'!$V$10,'Assumptions (Nuclear)'!$V$5*Model!$AV$1129*AVERAGE('Assumptions (Nuclear)'!$AO$2:$AT$2)/10^9),0)</f>
        <v>-0.06050810822</v>
      </c>
      <c r="BA1283" s="160">
        <f>IF($AV$1129&gt;0,IPMT('Assumptions (Nuclear)'!$V$7,Model!AB1,'Assumptions (Nuclear)'!$V$10,'Assumptions (Nuclear)'!$V$5*Model!$AV$1129*AVERAGE('Assumptions (Nuclear)'!$AO$2:$AT$2)/10^9),0)</f>
        <v>-0.05619307095</v>
      </c>
      <c r="BB1283" s="160">
        <f>IF($AV$1129&gt;0,IPMT('Assumptions (Nuclear)'!$V$7,Model!AC1,'Assumptions (Nuclear)'!$V$10,'Assumptions (Nuclear)'!$V$5*Model!$AV$1129*AVERAGE('Assumptions (Nuclear)'!$AO$2:$AT$2)/10^9),0)</f>
        <v>-0.05167306942</v>
      </c>
      <c r="BC1283" s="160">
        <f>IF($AV$1129&gt;0,IPMT('Assumptions (Nuclear)'!$V$7,Model!AD1,'Assumptions (Nuclear)'!$V$10,'Assumptions (Nuclear)'!$V$5*Model!$AV$1129*AVERAGE('Assumptions (Nuclear)'!$AO$2:$AT$2)/10^9),0)</f>
        <v>-0.04693836781</v>
      </c>
      <c r="BD1283" s="160">
        <f>IF($AV$1129&gt;0,IPMT('Assumptions (Nuclear)'!$V$7,Model!AE1,'Assumptions (Nuclear)'!$V$10,'Assumptions (Nuclear)'!$V$5*Model!$AV$1129*AVERAGE('Assumptions (Nuclear)'!$AO$2:$AT$2)/10^9),0)</f>
        <v>-0.04197876788</v>
      </c>
      <c r="BE1283" s="160">
        <f>IF($AV$1129&gt;0,IPMT('Assumptions (Nuclear)'!$V$7,Model!AF1,'Assumptions (Nuclear)'!$V$10,'Assumptions (Nuclear)'!$V$5*Model!$AV$1129*AVERAGE('Assumptions (Nuclear)'!$AO$2:$AT$2)/10^9),0)</f>
        <v>-0.03678358695</v>
      </c>
      <c r="BF1283" s="160">
        <f>IF($AV$1129&gt;0,IPMT('Assumptions (Nuclear)'!$V$7,Model!AG1,'Assumptions (Nuclear)'!$V$10,'Assumptions (Nuclear)'!$V$5*Model!$AV$1129*AVERAGE('Assumptions (Nuclear)'!$AO$2:$AT$2)/10^9),0)</f>
        <v>-0.03134163492</v>
      </c>
      <c r="BG1283" s="160">
        <f>IF($AV$1129&gt;0,IPMT('Assumptions (Nuclear)'!$V$7,Model!AH1,'Assumptions (Nuclear)'!$V$10,'Assumptions (Nuclear)'!$V$5*Model!$AV$1129*AVERAGE('Assumptions (Nuclear)'!$AO$2:$AT$2)/10^9),0)</f>
        <v>-0.02564119018</v>
      </c>
      <c r="BH1283" s="160">
        <f>IF($AV$1129&gt;0,IPMT('Assumptions (Nuclear)'!$V$7,Model!AI1,'Assumptions (Nuclear)'!$V$10,'Assumptions (Nuclear)'!$V$5*Model!$AV$1129*AVERAGE('Assumptions (Nuclear)'!$AO$2:$AT$2)/10^9),0)</f>
        <v>-0.01966997431</v>
      </c>
      <c r="BI1283" s="160">
        <f>IF($AV$1129&gt;0,IPMT('Assumptions (Nuclear)'!$V$7,Model!AJ1,'Assumptions (Nuclear)'!$V$10,'Assumptions (Nuclear)'!$V$5*Model!$AV$1129*AVERAGE('Assumptions (Nuclear)'!$AO$2:$AT$2)/10^9),0)</f>
        <v>-0.01341512568</v>
      </c>
      <c r="BJ1283" s="160">
        <f>IF($AV$1129&gt;0,IPMT('Assumptions (Nuclear)'!$V$7,Model!AK1,'Assumptions (Nuclear)'!$V$10,'Assumptions (Nuclear)'!$V$5*Model!$AV$1129*AVERAGE('Assumptions (Nuclear)'!$AO$2:$AT$2)/10^9),0)</f>
        <v>-0.006863171747</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v>
      </c>
      <c r="AX1284" s="160">
        <f>IF($AW$1129&gt;0,IPMT('Assumptions (Nuclear)'!$V$7,Model!X1,'Assumptions (Nuclear)'!$V$10,'Assumptions (Nuclear)'!$V$5*Model!$AW$1129*AVERAGE('Assumptions (Nuclear)'!$AP$2:$AU$2)/10^9),0)</f>
        <v>0</v>
      </c>
      <c r="AY1284" s="160">
        <f>IF($AW$1129&gt;0,IPMT('Assumptions (Nuclear)'!$V$7,Model!Y1,'Assumptions (Nuclear)'!$V$10,'Assumptions (Nuclear)'!$V$5*Model!$AW$1129*AVERAGE('Assumptions (Nuclear)'!$AP$2:$AU$2)/10^9),0)</f>
        <v>0</v>
      </c>
      <c r="AZ1284" s="160">
        <f>IF($AW$1129&gt;0,IPMT('Assumptions (Nuclear)'!$V$7,Model!Z1,'Assumptions (Nuclear)'!$V$10,'Assumptions (Nuclear)'!$V$5*Model!$AW$1129*AVERAGE('Assumptions (Nuclear)'!$AP$2:$AU$2)/10^9),0)</f>
        <v>0</v>
      </c>
      <c r="BA1284" s="160">
        <f>IF($AW$1129&gt;0,IPMT('Assumptions (Nuclear)'!$V$7,Model!AA1,'Assumptions (Nuclear)'!$V$10,'Assumptions (Nuclear)'!$V$5*Model!$AW$1129*AVERAGE('Assumptions (Nuclear)'!$AP$2:$AU$2)/10^9),0)</f>
        <v>0</v>
      </c>
      <c r="BB1284" s="160">
        <f>IF($AW$1129&gt;0,IPMT('Assumptions (Nuclear)'!$V$7,Model!AB1,'Assumptions (Nuclear)'!$V$10,'Assumptions (Nuclear)'!$V$5*Model!$AW$1129*AVERAGE('Assumptions (Nuclear)'!$AP$2:$AU$2)/10^9),0)</f>
        <v>0</v>
      </c>
      <c r="BC1284" s="160">
        <f>IF($AW$1129&gt;0,IPMT('Assumptions (Nuclear)'!$V$7,Model!AC1,'Assumptions (Nuclear)'!$V$10,'Assumptions (Nuclear)'!$V$5*Model!$AW$1129*AVERAGE('Assumptions (Nuclear)'!$AP$2:$AU$2)/10^9),0)</f>
        <v>0</v>
      </c>
      <c r="BD1284" s="160">
        <f>IF($AW$1129&gt;0,IPMT('Assumptions (Nuclear)'!$V$7,Model!AD1,'Assumptions (Nuclear)'!$V$10,'Assumptions (Nuclear)'!$V$5*Model!$AW$1129*AVERAGE('Assumptions (Nuclear)'!$AP$2:$AU$2)/10^9),0)</f>
        <v>0</v>
      </c>
      <c r="BE1284" s="160">
        <f>IF($AW$1129&gt;0,IPMT('Assumptions (Nuclear)'!$V$7,Model!AE1,'Assumptions (Nuclear)'!$V$10,'Assumptions (Nuclear)'!$V$5*Model!$AW$1129*AVERAGE('Assumptions (Nuclear)'!$AP$2:$AU$2)/10^9),0)</f>
        <v>0</v>
      </c>
      <c r="BF1284" s="160">
        <f>IF($AW$1129&gt;0,IPMT('Assumptions (Nuclear)'!$V$7,Model!AF1,'Assumptions (Nuclear)'!$V$10,'Assumptions (Nuclear)'!$V$5*Model!$AW$1129*AVERAGE('Assumptions (Nuclear)'!$AP$2:$AU$2)/10^9),0)</f>
        <v>0</v>
      </c>
      <c r="BG1284" s="160">
        <f>IF($AW$1129&gt;0,IPMT('Assumptions (Nuclear)'!$V$7,Model!AG1,'Assumptions (Nuclear)'!$V$10,'Assumptions (Nuclear)'!$V$5*Model!$AW$1129*AVERAGE('Assumptions (Nuclear)'!$AP$2:$AU$2)/10^9),0)</f>
        <v>0</v>
      </c>
      <c r="BH1284" s="160">
        <f>IF($AW$1129&gt;0,IPMT('Assumptions (Nuclear)'!$V$7,Model!AH1,'Assumptions (Nuclear)'!$V$10,'Assumptions (Nuclear)'!$V$5*Model!$AW$1129*AVERAGE('Assumptions (Nuclear)'!$AP$2:$AU$2)/10^9),0)</f>
        <v>0</v>
      </c>
      <c r="BI1284" s="160">
        <f>IF($AW$1129&gt;0,IPMT('Assumptions (Nuclear)'!$V$7,Model!AI1,'Assumptions (Nuclear)'!$V$10,'Assumptions (Nuclear)'!$V$5*Model!$AW$1129*AVERAGE('Assumptions (Nuclear)'!$AP$2:$AU$2)/10^9),0)</f>
        <v>0</v>
      </c>
      <c r="BJ1284" s="160">
        <f>IF($AW$1129&gt;0,IPMT('Assumptions (Nuclear)'!$V$7,Model!AJ1,'Assumptions (Nuclear)'!$V$10,'Assumptions (Nuclear)'!$V$5*Model!$AW$1129*AVERAGE('Assumptions (Nuclear)'!$AP$2:$AU$2)/10^9),0)</f>
        <v>0</v>
      </c>
      <c r="BK1284" s="160">
        <f>IF($AW$1129&gt;0,IPMT('Assumptions (Nuclear)'!$V$7,Model!AK1,'Assumptions (Nuclear)'!$V$10,'Assumptions (Nuclear)'!$V$5*Model!$AW$1129*AVERAGE('Assumptions (Nuclear)'!$AP$2:$AU$2)/10^9),0)</f>
        <v>0</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-0.07774535036</v>
      </c>
      <c r="AY1285" s="160">
        <f>IF($AX$1129&gt;0,IPMT('Assumptions (Nuclear)'!$V$7,Model!X1,'Assumptions (Nuclear)'!$V$10,'Assumptions (Nuclear)'!$V$5*Model!$AX$1129*AVERAGE('Assumptions (Nuclear)'!$AQ$2:$AV$2)/10^9),0)</f>
        <v>-0.07407412672</v>
      </c>
      <c r="AZ1285" s="160">
        <f>IF($AX$1129&gt;0,IPMT('Assumptions (Nuclear)'!$V$7,Model!Y1,'Assumptions (Nuclear)'!$V$10,'Assumptions (Nuclear)'!$V$5*Model!$AX$1129*AVERAGE('Assumptions (Nuclear)'!$AQ$2:$AV$2)/10^9),0)</f>
        <v>-0.07022851995</v>
      </c>
      <c r="BA1285" s="160">
        <f>IF($AX$1129&gt;0,IPMT('Assumptions (Nuclear)'!$V$7,Model!Z1,'Assumptions (Nuclear)'!$V$10,'Assumptions (Nuclear)'!$V$5*Model!$AX$1129*AVERAGE('Assumptions (Nuclear)'!$AQ$2:$AV$2)/10^9),0)</f>
        <v>-0.06620024687</v>
      </c>
      <c r="BB1285" s="160">
        <f>IF($AX$1129&gt;0,IPMT('Assumptions (Nuclear)'!$V$7,Model!AA1,'Assumptions (Nuclear)'!$V$10,'Assumptions (Nuclear)'!$V$5*Model!$AX$1129*AVERAGE('Assumptions (Nuclear)'!$AQ$2:$AV$2)/10^9),0)</f>
        <v>-0.06198063082</v>
      </c>
      <c r="BC1285" s="160">
        <f>IF($AX$1129&gt;0,IPMT('Assumptions (Nuclear)'!$V$7,Model!AB1,'Assumptions (Nuclear)'!$V$10,'Assumptions (Nuclear)'!$V$5*Model!$AX$1129*AVERAGE('Assumptions (Nuclear)'!$AQ$2:$AV$2)/10^9),0)</f>
        <v>-0.057560583</v>
      </c>
      <c r="BD1285" s="160">
        <f>IF($AX$1129&gt;0,IPMT('Assumptions (Nuclear)'!$V$7,Model!AC1,'Assumptions (Nuclear)'!$V$10,'Assumptions (Nuclear)'!$V$5*Model!$AX$1129*AVERAGE('Assumptions (Nuclear)'!$AQ$2:$AV$2)/10^9),0)</f>
        <v>-0.05293058291</v>
      </c>
      <c r="BE1285" s="160">
        <f>IF($AX$1129&gt;0,IPMT('Assumptions (Nuclear)'!$V$7,Model!AD1,'Assumptions (Nuclear)'!$V$10,'Assumptions (Nuclear)'!$V$5*Model!$AX$1129*AVERAGE('Assumptions (Nuclear)'!$AQ$2:$AV$2)/10^9),0)</f>
        <v>-0.04808065782</v>
      </c>
      <c r="BF1285" s="160">
        <f>IF($AX$1129&gt;0,IPMT('Assumptions (Nuclear)'!$V$7,Model!AE1,'Assumptions (Nuclear)'!$V$10,'Assumptions (Nuclear)'!$V$5*Model!$AX$1129*AVERAGE('Assumptions (Nuclear)'!$AQ$2:$AV$2)/10^9),0)</f>
        <v>-0.04300036129</v>
      </c>
      <c r="BG1285" s="160">
        <f>IF($AX$1129&gt;0,IPMT('Assumptions (Nuclear)'!$V$7,Model!AF1,'Assumptions (Nuclear)'!$V$10,'Assumptions (Nuclear)'!$V$5*Model!$AX$1129*AVERAGE('Assumptions (Nuclear)'!$AQ$2:$AV$2)/10^9),0)</f>
        <v>-0.03767875067</v>
      </c>
      <c r="BH1285" s="160">
        <f>IF($AX$1129&gt;0,IPMT('Assumptions (Nuclear)'!$V$7,Model!AG1,'Assumptions (Nuclear)'!$V$10,'Assumptions (Nuclear)'!$V$5*Model!$AX$1129*AVERAGE('Assumptions (Nuclear)'!$AQ$2:$AV$2)/10^9),0)</f>
        <v>-0.03210436354</v>
      </c>
      <c r="BI1285" s="160">
        <f>IF($AX$1129&gt;0,IPMT('Assumptions (Nuclear)'!$V$7,Model!AH1,'Assumptions (Nuclear)'!$V$10,'Assumptions (Nuclear)'!$V$5*Model!$AX$1129*AVERAGE('Assumptions (Nuclear)'!$AQ$2:$AV$2)/10^9),0)</f>
        <v>-0.02626519303</v>
      </c>
      <c r="BJ1285" s="160">
        <f>IF($AX$1129&gt;0,IPMT('Assumptions (Nuclear)'!$V$7,Model!AI1,'Assumptions (Nuclear)'!$V$10,'Assumptions (Nuclear)'!$V$5*Model!$AX$1129*AVERAGE('Assumptions (Nuclear)'!$AQ$2:$AV$2)/10^9),0)</f>
        <v>-0.02014866192</v>
      </c>
      <c r="BK1285" s="160">
        <f>IF($AX$1129&gt;0,IPMT('Assumptions (Nuclear)'!$V$7,Model!AJ1,'Assumptions (Nuclear)'!$V$10,'Assumptions (Nuclear)'!$V$5*Model!$AX$1129*AVERAGE('Assumptions (Nuclear)'!$AQ$2:$AV$2)/10^9),0)</f>
        <v>-0.01374159558</v>
      </c>
      <c r="BL1285" s="160">
        <f>IF($AX$1129&gt;0,IPMT('Assumptions (Nuclear)'!$V$7,Model!AK1,'Assumptions (Nuclear)'!$V$10,'Assumptions (Nuclear)'!$V$5*Model!$AX$1129*AVERAGE('Assumptions (Nuclear)'!$AQ$2:$AV$2)/10^9),0)</f>
        <v>-0.007030193586</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-0.3848277586</v>
      </c>
      <c r="AZ1286" s="160">
        <f>IF($AY$1129&gt;0,IPMT('Assumptions (Nuclear)'!$V$7,Model!X1,'Assumptions (Nuclear)'!$V$10,'Assumptions (Nuclear)'!$V$5*Model!$AY$1129*AVERAGE('Assumptions (Nuclear)'!$AR$2:$AW$2)/10^9),0)</f>
        <v>-0.3666557553</v>
      </c>
      <c r="BA1286" s="160">
        <f>IF($AY$1129&gt;0,IPMT('Assumptions (Nuclear)'!$V$7,Model!Y1,'Assumptions (Nuclear)'!$V$10,'Assumptions (Nuclear)'!$V$5*Model!$AY$1129*AVERAGE('Assumptions (Nuclear)'!$AR$2:$AW$2)/10^9),0)</f>
        <v>-0.3476205818</v>
      </c>
      <c r="BB1286" s="160">
        <f>IF($AY$1129&gt;0,IPMT('Assumptions (Nuclear)'!$V$7,Model!Z1,'Assumptions (Nuclear)'!$V$10,'Assumptions (Nuclear)'!$V$5*Model!$AY$1129*AVERAGE('Assumptions (Nuclear)'!$AR$2:$AW$2)/10^9),0)</f>
        <v>-0.3276812376</v>
      </c>
      <c r="BC1286" s="160">
        <f>IF($AY$1129&gt;0,IPMT('Assumptions (Nuclear)'!$V$7,Model!AA1,'Assumptions (Nuclear)'!$V$10,'Assumptions (Nuclear)'!$V$5*Model!$AY$1129*AVERAGE('Assumptions (Nuclear)'!$AR$2:$AW$2)/10^9),0)</f>
        <v>-0.3067947745</v>
      </c>
      <c r="BD1286" s="160">
        <f>IF($AY$1129&gt;0,IPMT('Assumptions (Nuclear)'!$V$7,Model!AB1,'Assumptions (Nuclear)'!$V$10,'Assumptions (Nuclear)'!$V$5*Model!$AY$1129*AVERAGE('Assumptions (Nuclear)'!$AR$2:$AW$2)/10^9),0)</f>
        <v>-0.2849162045</v>
      </c>
      <c r="BE1286" s="160">
        <f>IF($AY$1129&gt;0,IPMT('Assumptions (Nuclear)'!$V$7,Model!AC1,'Assumptions (Nuclear)'!$V$10,'Assumptions (Nuclear)'!$V$5*Model!$AY$1129*AVERAGE('Assumptions (Nuclear)'!$AR$2:$AW$2)/10^9),0)</f>
        <v>-0.2619984024</v>
      </c>
      <c r="BF1286" s="160">
        <f>IF($AY$1129&gt;0,IPMT('Assumptions (Nuclear)'!$V$7,Model!AD1,'Assumptions (Nuclear)'!$V$10,'Assumptions (Nuclear)'!$V$5*Model!$AY$1129*AVERAGE('Assumptions (Nuclear)'!$AR$2:$AW$2)/10^9),0)</f>
        <v>-0.2379920046</v>
      </c>
      <c r="BG1286" s="160">
        <f>IF($AY$1129&gt;0,IPMT('Assumptions (Nuclear)'!$V$7,Model!AE1,'Assumptions (Nuclear)'!$V$10,'Assumptions (Nuclear)'!$V$5*Model!$AY$1129*AVERAGE('Assumptions (Nuclear)'!$AR$2:$AW$2)/10^9),0)</f>
        <v>-0.212845303</v>
      </c>
      <c r="BH1286" s="160">
        <f>IF($AY$1129&gt;0,IPMT('Assumptions (Nuclear)'!$V$7,Model!AF1,'Assumptions (Nuclear)'!$V$10,'Assumptions (Nuclear)'!$V$5*Model!$AY$1129*AVERAGE('Assumptions (Nuclear)'!$AR$2:$AW$2)/10^9),0)</f>
        <v>-0.186504133</v>
      </c>
      <c r="BI1286" s="160">
        <f>IF($AY$1129&gt;0,IPMT('Assumptions (Nuclear)'!$V$7,Model!AG1,'Assumptions (Nuclear)'!$V$10,'Assumptions (Nuclear)'!$V$5*Model!$AY$1129*AVERAGE('Assumptions (Nuclear)'!$AR$2:$AW$2)/10^9),0)</f>
        <v>-0.1589117575</v>
      </c>
      <c r="BJ1286" s="160">
        <f>IF($AY$1129&gt;0,IPMT('Assumptions (Nuclear)'!$V$7,Model!AH1,'Assumptions (Nuclear)'!$V$10,'Assumptions (Nuclear)'!$V$5*Model!$AY$1129*AVERAGE('Assumptions (Nuclear)'!$AR$2:$AW$2)/10^9),0)</f>
        <v>-0.1300087441</v>
      </c>
      <c r="BK1286" s="160">
        <f>IF($AY$1129&gt;0,IPMT('Assumptions (Nuclear)'!$V$7,Model!AI1,'Assumptions (Nuclear)'!$V$10,'Assumptions (Nuclear)'!$V$5*Model!$AY$1129*AVERAGE('Assumptions (Nuclear)'!$AR$2:$AW$2)/10^9),0)</f>
        <v>-0.09973283764</v>
      </c>
      <c r="BL1286" s="160">
        <f>IF($AY$1129&gt;0,IPMT('Assumptions (Nuclear)'!$V$7,Model!AJ1,'Assumptions (Nuclear)'!$V$10,'Assumptions (Nuclear)'!$V$5*Model!$AY$1129*AVERAGE('Assumptions (Nuclear)'!$AR$2:$AW$2)/10^9),0)</f>
        <v>-0.06801882558</v>
      </c>
      <c r="BM1286" s="160">
        <f>IF($AY$1129&gt;0,IPMT('Assumptions (Nuclear)'!$V$7,Model!AK1,'Assumptions (Nuclear)'!$V$10,'Assumptions (Nuclear)'!$V$5*Model!$AY$1129*AVERAGE('Assumptions (Nuclear)'!$AR$2:$AW$2)/10^9),0)</f>
        <v>-0.03479839794</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-0.3516129487</v>
      </c>
      <c r="BA1287" s="160">
        <f>IF($AZ$1129&gt;0,IPMT('Assumptions (Nuclear)'!$V$7,Model!X1,'Assumptions (Nuclear)'!$V$10,'Assumptions (Nuclear)'!$V$5*Model!$AZ$1129*AVERAGE('Assumptions (Nuclear)'!$AS$2:$AX$2)/10^9),0)</f>
        <v>-0.3350093864</v>
      </c>
      <c r="BB1287" s="160">
        <f>IF($AZ$1129&gt;0,IPMT('Assumptions (Nuclear)'!$V$7,Model!Y1,'Assumptions (Nuclear)'!$V$10,'Assumptions (Nuclear)'!$V$5*Model!$AZ$1129*AVERAGE('Assumptions (Nuclear)'!$AS$2:$AX$2)/10^9),0)</f>
        <v>-0.3176171549</v>
      </c>
      <c r="BC1287" s="160">
        <f>IF($AZ$1129&gt;0,IPMT('Assumptions (Nuclear)'!$V$7,Model!Z1,'Assumptions (Nuclear)'!$V$10,'Assumptions (Nuclear)'!$V$5*Model!$AZ$1129*AVERAGE('Assumptions (Nuclear)'!$AS$2:$AX$2)/10^9),0)</f>
        <v>-0.2993987924</v>
      </c>
      <c r="BD1287" s="160">
        <f>IF($AZ$1129&gt;0,IPMT('Assumptions (Nuclear)'!$V$7,Model!AA1,'Assumptions (Nuclear)'!$V$10,'Assumptions (Nuclear)'!$V$5*Model!$AZ$1129*AVERAGE('Assumptions (Nuclear)'!$AS$2:$AX$2)/10^9),0)</f>
        <v>-0.2803150576</v>
      </c>
      <c r="BE1287" s="160">
        <f>IF($AZ$1129&gt;0,IPMT('Assumptions (Nuclear)'!$V$7,Model!AB1,'Assumptions (Nuclear)'!$V$10,'Assumptions (Nuclear)'!$V$5*Model!$AZ$1129*AVERAGE('Assumptions (Nuclear)'!$AS$2:$AX$2)/10^9),0)</f>
        <v>-0.2603248455</v>
      </c>
      <c r="BF1287" s="160">
        <f>IF($AZ$1129&gt;0,IPMT('Assumptions (Nuclear)'!$V$7,Model!AC1,'Assumptions (Nuclear)'!$V$10,'Assumptions (Nuclear)'!$V$5*Model!$AZ$1129*AVERAGE('Assumptions (Nuclear)'!$AS$2:$AX$2)/10^9),0)</f>
        <v>-0.2393850983</v>
      </c>
      <c r="BG1287" s="160">
        <f>IF($AZ$1129&gt;0,IPMT('Assumptions (Nuclear)'!$V$7,Model!AD1,'Assumptions (Nuclear)'!$V$10,'Assumptions (Nuclear)'!$V$5*Model!$AZ$1129*AVERAGE('Assumptions (Nuclear)'!$AS$2:$AX$2)/10^9),0)</f>
        <v>-0.2174507131</v>
      </c>
      <c r="BH1287" s="160">
        <f>IF($AZ$1129&gt;0,IPMT('Assumptions (Nuclear)'!$V$7,Model!AE1,'Assumptions (Nuclear)'!$V$10,'Assumptions (Nuclear)'!$V$5*Model!$AZ$1129*AVERAGE('Assumptions (Nuclear)'!$AS$2:$AX$2)/10^9),0)</f>
        <v>-0.1944744446</v>
      </c>
      <c r="BI1287" s="160">
        <f>IF($AZ$1129&gt;0,IPMT('Assumptions (Nuclear)'!$V$7,Model!AF1,'Assumptions (Nuclear)'!$V$10,'Assumptions (Nuclear)'!$V$5*Model!$AZ$1129*AVERAGE('Assumptions (Nuclear)'!$AS$2:$AX$2)/10^9),0)</f>
        <v>-0.1704068033</v>
      </c>
      <c r="BJ1287" s="160">
        <f>IF($AZ$1129&gt;0,IPMT('Assumptions (Nuclear)'!$V$7,Model!AG1,'Assumptions (Nuclear)'!$V$10,'Assumptions (Nuclear)'!$V$5*Model!$AZ$1129*AVERAGE('Assumptions (Nuclear)'!$AS$2:$AX$2)/10^9),0)</f>
        <v>-0.1451959491</v>
      </c>
      <c r="BK1287" s="160">
        <f>IF($AZ$1129&gt;0,IPMT('Assumptions (Nuclear)'!$V$7,Model!AH1,'Assumptions (Nuclear)'!$V$10,'Assumptions (Nuclear)'!$V$5*Model!$AZ$1129*AVERAGE('Assumptions (Nuclear)'!$AS$2:$AX$2)/10^9),0)</f>
        <v>-0.1187875793</v>
      </c>
      <c r="BL1287" s="160">
        <f>IF($AZ$1129&gt;0,IPMT('Assumptions (Nuclear)'!$V$7,Model!AI1,'Assumptions (Nuclear)'!$V$10,'Assumptions (Nuclear)'!$V$5*Model!$AZ$1129*AVERAGE('Assumptions (Nuclear)'!$AS$2:$AX$2)/10^9),0)</f>
        <v>-0.09112481192</v>
      </c>
      <c r="BM1287" s="160">
        <f>IF($AZ$1129&gt;0,IPMT('Assumptions (Nuclear)'!$V$7,Model!AJ1,'Assumptions (Nuclear)'!$V$10,'Assumptions (Nuclear)'!$V$5*Model!$AZ$1129*AVERAGE('Assumptions (Nuclear)'!$AS$2:$AX$2)/10^9),0)</f>
        <v>-0.06214806311</v>
      </c>
      <c r="BN1287" s="160">
        <f>IF($AZ$1129&gt;0,IPMT('Assumptions (Nuclear)'!$V$7,Model!AK1,'Assumptions (Nuclear)'!$V$10,'Assumptions (Nuclear)'!$V$5*Model!$AZ$1129*AVERAGE('Assumptions (Nuclear)'!$AS$2:$AX$2)/10^9),0)</f>
        <v>-0.03179491874</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v>
      </c>
      <c r="BB1288" s="160">
        <f>IF($BA$1129&gt;0,IPMT('Assumptions (Nuclear)'!$V$7,Model!X1,'Assumptions (Nuclear)'!$V$10,'Assumptions (Nuclear)'!$V$5*Model!$BA$1129*AVERAGE('Assumptions (Nuclear)'!$AT$2:$AY$2)/10^9),0)</f>
        <v>0</v>
      </c>
      <c r="BC1288" s="160">
        <f>IF($BA$1129&gt;0,IPMT('Assumptions (Nuclear)'!$V$7,Model!Y1,'Assumptions (Nuclear)'!$V$10,'Assumptions (Nuclear)'!$V$5*Model!$BA$1129*AVERAGE('Assumptions (Nuclear)'!$AT$2:$AY$2)/10^9),0)</f>
        <v>0</v>
      </c>
      <c r="BD1288" s="160">
        <f>IF($BA$1129&gt;0,IPMT('Assumptions (Nuclear)'!$V$7,Model!Z1,'Assumptions (Nuclear)'!$V$10,'Assumptions (Nuclear)'!$V$5*Model!$BA$1129*AVERAGE('Assumptions (Nuclear)'!$AT$2:$AY$2)/10^9),0)</f>
        <v>0</v>
      </c>
      <c r="BE1288" s="160">
        <f>IF($BA$1129&gt;0,IPMT('Assumptions (Nuclear)'!$V$7,Model!AA1,'Assumptions (Nuclear)'!$V$10,'Assumptions (Nuclear)'!$V$5*Model!$BA$1129*AVERAGE('Assumptions (Nuclear)'!$AT$2:$AY$2)/10^9),0)</f>
        <v>0</v>
      </c>
      <c r="BF1288" s="160">
        <f>IF($BA$1129&gt;0,IPMT('Assumptions (Nuclear)'!$V$7,Model!AB1,'Assumptions (Nuclear)'!$V$10,'Assumptions (Nuclear)'!$V$5*Model!$BA$1129*AVERAGE('Assumptions (Nuclear)'!$AT$2:$AY$2)/10^9),0)</f>
        <v>0</v>
      </c>
      <c r="BG1288" s="160">
        <f>IF($BA$1129&gt;0,IPMT('Assumptions (Nuclear)'!$V$7,Model!AC1,'Assumptions (Nuclear)'!$V$10,'Assumptions (Nuclear)'!$V$5*Model!$BA$1129*AVERAGE('Assumptions (Nuclear)'!$AT$2:$AY$2)/10^9),0)</f>
        <v>0</v>
      </c>
      <c r="BH1288" s="160">
        <f>IF($BA$1129&gt;0,IPMT('Assumptions (Nuclear)'!$V$7,Model!AD1,'Assumptions (Nuclear)'!$V$10,'Assumptions (Nuclear)'!$V$5*Model!$BA$1129*AVERAGE('Assumptions (Nuclear)'!$AT$2:$AY$2)/10^9),0)</f>
        <v>0</v>
      </c>
      <c r="BI1288" s="160">
        <f>IF($BA$1129&gt;0,IPMT('Assumptions (Nuclear)'!$V$7,Model!AE1,'Assumptions (Nuclear)'!$V$10,'Assumptions (Nuclear)'!$V$5*Model!$BA$1129*AVERAGE('Assumptions (Nuclear)'!$AT$2:$AY$2)/10^9),0)</f>
        <v>0</v>
      </c>
      <c r="BJ1288" s="160">
        <f>IF($BA$1129&gt;0,IPMT('Assumptions (Nuclear)'!$V$7,Model!AF1,'Assumptions (Nuclear)'!$V$10,'Assumptions (Nuclear)'!$V$5*Model!$BA$1129*AVERAGE('Assumptions (Nuclear)'!$AT$2:$AY$2)/10^9),0)</f>
        <v>0</v>
      </c>
      <c r="BK1288" s="160">
        <f>IF($BA$1129&gt;0,IPMT('Assumptions (Nuclear)'!$V$7,Model!AG1,'Assumptions (Nuclear)'!$V$10,'Assumptions (Nuclear)'!$V$5*Model!$BA$1129*AVERAGE('Assumptions (Nuclear)'!$AT$2:$AY$2)/10^9),0)</f>
        <v>0</v>
      </c>
      <c r="BL1288" s="160">
        <f>IF($BA$1129&gt;0,IPMT('Assumptions (Nuclear)'!$V$7,Model!AH1,'Assumptions (Nuclear)'!$V$10,'Assumptions (Nuclear)'!$V$5*Model!$BA$1129*AVERAGE('Assumptions (Nuclear)'!$AT$2:$AY$2)/10^9),0)</f>
        <v>0</v>
      </c>
      <c r="BM1288" s="160">
        <f>IF($BA$1129&gt;0,IPMT('Assumptions (Nuclear)'!$V$7,Model!AI1,'Assumptions (Nuclear)'!$V$10,'Assumptions (Nuclear)'!$V$5*Model!$BA$1129*AVERAGE('Assumptions (Nuclear)'!$AT$2:$AY$2)/10^9),0)</f>
        <v>0</v>
      </c>
      <c r="BN1288" s="160">
        <f>IF($BA$1129&gt;0,IPMT('Assumptions (Nuclear)'!$V$7,Model!AJ1,'Assumptions (Nuclear)'!$V$10,'Assumptions (Nuclear)'!$V$5*Model!$BA$1129*AVERAGE('Assumptions (Nuclear)'!$AT$2:$AY$2)/10^9),0)</f>
        <v>0</v>
      </c>
      <c r="BO1288" s="160">
        <f>IF($BA$1129&gt;0,IPMT('Assumptions (Nuclear)'!$V$7,Model!AK1,'Assumptions (Nuclear)'!$V$10,'Assumptions (Nuclear)'!$V$5*Model!$BA$1129*AVERAGE('Assumptions (Nuclear)'!$AT$2:$AY$2)/10^9),0)</f>
        <v>0</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v>
      </c>
      <c r="AL1289" s="160">
        <f t="shared" si="50"/>
        <v>0</v>
      </c>
      <c r="AM1289" s="160">
        <f t="shared" si="50"/>
        <v>0</v>
      </c>
      <c r="AN1289" s="160">
        <f t="shared" si="50"/>
        <v>0</v>
      </c>
      <c r="AO1289" s="160">
        <f t="shared" si="50"/>
        <v>0</v>
      </c>
      <c r="AP1289" s="160">
        <f t="shared" si="50"/>
        <v>1.025858668</v>
      </c>
      <c r="AQ1289" s="160">
        <f t="shared" si="50"/>
        <v>2.202650399</v>
      </c>
      <c r="AR1289" s="160">
        <f t="shared" si="50"/>
        <v>2.235904291</v>
      </c>
      <c r="AS1289" s="160">
        <f t="shared" si="50"/>
        <v>2.071144509</v>
      </c>
      <c r="AT1289" s="160">
        <f t="shared" si="50"/>
        <v>2.275653943</v>
      </c>
      <c r="AU1289" s="160">
        <f t="shared" si="50"/>
        <v>2.400217923</v>
      </c>
      <c r="AV1289" s="160">
        <f t="shared" si="50"/>
        <v>2.419746677</v>
      </c>
      <c r="AW1289" s="160">
        <f t="shared" si="50"/>
        <v>2.513765457</v>
      </c>
      <c r="AX1289" s="160">
        <f t="shared" si="50"/>
        <v>2.619919286</v>
      </c>
      <c r="AY1289" s="160">
        <f t="shared" si="50"/>
        <v>3.727944162</v>
      </c>
      <c r="AZ1289" s="160">
        <f t="shared" si="50"/>
        <v>5.473253455</v>
      </c>
      <c r="BA1289" s="160">
        <f t="shared" si="50"/>
        <v>6.049434672</v>
      </c>
      <c r="BB1289" s="160">
        <f t="shared" si="50"/>
        <v>5.658914951</v>
      </c>
      <c r="BC1289" s="160">
        <f t="shared" si="50"/>
        <v>5.314878684</v>
      </c>
      <c r="BD1289" s="160">
        <f t="shared" si="50"/>
        <v>5.019636788</v>
      </c>
      <c r="BE1289" s="160">
        <f t="shared" si="50"/>
        <v>4.21546439</v>
      </c>
      <c r="BF1289" s="160">
        <f t="shared" si="50"/>
        <v>3.400455124</v>
      </c>
      <c r="BG1289" s="160">
        <f t="shared" si="50"/>
        <v>3.251504192</v>
      </c>
      <c r="BH1289" s="160">
        <f t="shared" si="50"/>
        <v>3.218624724</v>
      </c>
      <c r="BI1289" s="160">
        <f t="shared" si="50"/>
        <v>2.974575241</v>
      </c>
      <c r="BJ1289" s="160">
        <f t="shared" si="50"/>
        <v>2.766605386</v>
      </c>
      <c r="BK1289" s="160">
        <f t="shared" si="50"/>
        <v>2.648129464</v>
      </c>
      <c r="BL1289" s="160">
        <f t="shared" si="50"/>
        <v>2.530521749</v>
      </c>
      <c r="BM1289" s="160">
        <f t="shared" si="50"/>
        <v>2.409577492</v>
      </c>
      <c r="BN1289" s="160">
        <f t="shared" si="50"/>
        <v>1.69119706</v>
      </c>
      <c r="BO1289" s="160">
        <f t="shared" si="50"/>
        <v>0.5459253677</v>
      </c>
      <c r="BP1289" s="160">
        <f t="shared" si="50"/>
        <v>0</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v>
      </c>
      <c r="AL1324" s="177">
        <f>IF($AK$1129&gt;0,'Assumptions (Nuclear)'!W11*Model!$AK$1129*AVERAGE('Assumptions (Nuclear)'!$AD$2:$AI$2)/10^9,0)</f>
        <v>0</v>
      </c>
      <c r="AM1324" s="177">
        <f>IF($AK$1129&gt;0,'Assumptions (Nuclear)'!X11*Model!$AK$1129*AVERAGE('Assumptions (Nuclear)'!$AD$2:$AI$2)/10^9,0)</f>
        <v>0</v>
      </c>
      <c r="AN1324" s="177">
        <f>IF($AK$1129&gt;0,'Assumptions (Nuclear)'!Y11*Model!$AK$1129*AVERAGE('Assumptions (Nuclear)'!$AD$2:$AI$2)/10^9,0)</f>
        <v>0</v>
      </c>
      <c r="AO1324" s="177">
        <f>IF($AK$1129&gt;0,'Assumptions (Nuclear)'!Z11*Model!$AK$1129*AVERAGE('Assumptions (Nuclear)'!$AD$2:$AI$2)/10^9,0)</f>
        <v>0</v>
      </c>
      <c r="AP1324" s="177">
        <f>IF($AK$1129&gt;0,'Assumptions (Nuclear)'!AA11*Model!$AK$1129*AVERAGE('Assumptions (Nuclear)'!$AD$2:$AI$2)/10^9,0)</f>
        <v>0</v>
      </c>
      <c r="AQ1324" s="177">
        <f>IF($AK$1129&gt;0,'Assumptions (Nuclear)'!AB11*Model!$AK$1129*AVERAGE('Assumptions (Nuclear)'!$AD$2:$AI$2)/10^9,0)</f>
        <v>0</v>
      </c>
      <c r="AR1324" s="177">
        <f>IF($AK$1129&gt;0,'Assumptions (Nuclear)'!AC11*Model!$AK$1129*AVERAGE('Assumptions (Nuclear)'!$AD$2:$AI$2)/10^9,0)</f>
        <v>0</v>
      </c>
      <c r="AS1324" s="177">
        <f>IF($AK$1129&gt;0,'Assumptions (Nuclear)'!AD11*Model!$AK$1129*AVERAGE('Assumptions (Nuclear)'!$AD$2:$AI$2)/10^9,0)</f>
        <v>0</v>
      </c>
      <c r="AT1324" s="177">
        <f>IF($AK$1129&gt;0,'Assumptions (Nuclear)'!AE11*Model!$AK$1129*AVERAGE('Assumptions (Nuclear)'!$AD$2:$AI$2)/10^9,0)</f>
        <v>0</v>
      </c>
      <c r="AU1324" s="177">
        <f>IF($AK$1129&gt;0,'Assumptions (Nuclear)'!AF11*Model!$AK$1129*AVERAGE('Assumptions (Nuclear)'!$AD$2:$AI$2)/10^9,0)</f>
        <v>0</v>
      </c>
      <c r="AV1324" s="177">
        <f>IF($AK$1129&gt;0,'Assumptions (Nuclear)'!AG11*Model!$AK$1129*AVERAGE('Assumptions (Nuclear)'!$AD$2:$AI$2)/10^9,0)</f>
        <v>0</v>
      </c>
      <c r="AW1324" s="177">
        <f>IF($AK$1129&gt;0,'Assumptions (Nuclear)'!AH11*Model!$AK$1129*AVERAGE('Assumptions (Nuclear)'!$AD$2:$AI$2)/10^9,0)</f>
        <v>0</v>
      </c>
      <c r="AX1324" s="177">
        <f>IF($AK$1129&gt;0,'Assumptions (Nuclear)'!AI11*Model!$AK$1129*AVERAGE('Assumptions (Nuclear)'!$AD$2:$AI$2)/10^9,0)</f>
        <v>0</v>
      </c>
      <c r="AY1324" s="177">
        <f>IF($AK$1129&gt;0,'Assumptions (Nuclear)'!AJ11*Model!$AK$1129*AVERAGE('Assumptions (Nuclear)'!$AD$2:$AI$2)/10^9,0)</f>
        <v>0</v>
      </c>
      <c r="AZ1324" s="177">
        <f>IF($AK$1129&gt;0,'Assumptions (Nuclear)'!AK11*Model!$AK$1129*AVERAGE('Assumptions (Nuclear)'!$AD$2:$AI$2)/10^9,0)</f>
        <v>0</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v>
      </c>
      <c r="AO1327" s="160">
        <f>IF($AN$1129&gt;0,'Assumptions (Nuclear)'!W11*Model!$AN$1129*AVERAGE('Assumptions (Nuclear)'!$AG$2:$AL$2)/10^9,0)</f>
        <v>0</v>
      </c>
      <c r="AP1327" s="160">
        <f>IF($AN$1129&gt;0,'Assumptions (Nuclear)'!X11*Model!$AN$1129*AVERAGE('Assumptions (Nuclear)'!$AG$2:$AL$2)/10^9,0)</f>
        <v>0</v>
      </c>
      <c r="AQ1327" s="160">
        <f>IF($AN$1129&gt;0,'Assumptions (Nuclear)'!Y11*Model!$AN$1129*AVERAGE('Assumptions (Nuclear)'!$AG$2:$AL$2)/10^9,0)</f>
        <v>0</v>
      </c>
      <c r="AR1327" s="160">
        <f>IF($AN$1129&gt;0,'Assumptions (Nuclear)'!Z11*Model!$AN$1129*AVERAGE('Assumptions (Nuclear)'!$AG$2:$AL$2)/10^9,0)</f>
        <v>0</v>
      </c>
      <c r="AS1327" s="160">
        <f>IF($AN$1129&gt;0,'Assumptions (Nuclear)'!AA11*Model!$AN$1129*AVERAGE('Assumptions (Nuclear)'!$AG$2:$AL$2)/10^9,0)</f>
        <v>0</v>
      </c>
      <c r="AT1327" s="160">
        <f>IF($AN$1129&gt;0,'Assumptions (Nuclear)'!AB11*Model!$AN$1129*AVERAGE('Assumptions (Nuclear)'!$AG$2:$AL$2)/10^9,0)</f>
        <v>0</v>
      </c>
      <c r="AU1327" s="160">
        <f>IF($AN$1129&gt;0,'Assumptions (Nuclear)'!AC11*Model!$AN$1129*AVERAGE('Assumptions (Nuclear)'!$AG$2:$AL$2)/10^9,0)</f>
        <v>0</v>
      </c>
      <c r="AV1327" s="160">
        <f>IF($AN$1129&gt;0,'Assumptions (Nuclear)'!AD11*Model!$AN$1129*AVERAGE('Assumptions (Nuclear)'!$AG$2:$AL$2)/10^9,0)</f>
        <v>0</v>
      </c>
      <c r="AW1327" s="160">
        <f>IF($AN$1129&gt;0,'Assumptions (Nuclear)'!AE11*Model!$AN$1129*AVERAGE('Assumptions (Nuclear)'!$AG$2:$AL$2)/10^9,0)</f>
        <v>0</v>
      </c>
      <c r="AX1327" s="160">
        <f>IF($AN$1129&gt;0,'Assumptions (Nuclear)'!AF11*Model!$AN$1129*AVERAGE('Assumptions (Nuclear)'!$AG$2:$AL$2)/10^9,0)</f>
        <v>0</v>
      </c>
      <c r="AY1327" s="160">
        <f>IF($AN$1129&gt;0,'Assumptions (Nuclear)'!AG11*Model!$AN$1129*AVERAGE('Assumptions (Nuclear)'!$AG$2:$AL$2)/10^9,0)</f>
        <v>0</v>
      </c>
      <c r="AZ1327" s="160">
        <f>IF($AN$1129&gt;0,'Assumptions (Nuclear)'!AH11*Model!$AN$1129*AVERAGE('Assumptions (Nuclear)'!$AG$2:$AL$2)/10^9,0)</f>
        <v>0</v>
      </c>
      <c r="BA1327" s="160">
        <f>IF($AN$1129&gt;0,'Assumptions (Nuclear)'!AI11*Model!$AN$1129*AVERAGE('Assumptions (Nuclear)'!$AG$2:$AL$2)/10^9,0)</f>
        <v>0</v>
      </c>
      <c r="BB1327" s="160">
        <f>IF($AN$1129&gt;0,'Assumptions (Nuclear)'!AJ11*Model!$AN$1129*AVERAGE('Assumptions (Nuclear)'!$AG$2:$AL$2)/10^9,0)</f>
        <v>0</v>
      </c>
      <c r="BC1327" s="160">
        <f>IF($AN$1129&gt;0,'Assumptions (Nuclear)'!AK11*Model!$AN$1129*AVERAGE('Assumptions (Nuclear)'!$AG$2:$AL$2)/10^9,0)</f>
        <v>0</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v>
      </c>
      <c r="AP1328" s="160">
        <f>IF($AO$1129&gt;0,'Assumptions (Nuclear)'!W11*Model!$AO$1129*AVERAGE('Assumptions (Nuclear)'!$AH$2:$AM$2)/10^9,0)</f>
        <v>0</v>
      </c>
      <c r="AQ1328" s="160">
        <f>IF($AO$1129&gt;0,'Assumptions (Nuclear)'!X11*Model!$AO$1129*AVERAGE('Assumptions (Nuclear)'!$AH$2:$AM$2)/10^9,0)</f>
        <v>0</v>
      </c>
      <c r="AR1328" s="160">
        <f>IF($AO$1129&gt;0,'Assumptions (Nuclear)'!Y11*Model!$AO$1129*AVERAGE('Assumptions (Nuclear)'!$AH$2:$AM$2)/10^9,0)</f>
        <v>0</v>
      </c>
      <c r="AS1328" s="160">
        <f>IF($AO$1129&gt;0,'Assumptions (Nuclear)'!Z11*Model!$AO$1129*AVERAGE('Assumptions (Nuclear)'!$AH$2:$AM$2)/10^9,0)</f>
        <v>0</v>
      </c>
      <c r="AT1328" s="160">
        <f>IF($AO$1129&gt;0,'Assumptions (Nuclear)'!AA11*Model!$AO$1129*AVERAGE('Assumptions (Nuclear)'!$AH$2:$AM$2)/10^9,0)</f>
        <v>0</v>
      </c>
      <c r="AU1328" s="160">
        <f>IF($AO$1129&gt;0,'Assumptions (Nuclear)'!AB11*Model!$AO$1129*AVERAGE('Assumptions (Nuclear)'!$AH$2:$AM$2)/10^9,0)</f>
        <v>0</v>
      </c>
      <c r="AV1328" s="160">
        <f>IF($AO$1129&gt;0,'Assumptions (Nuclear)'!AC11*Model!$AO$1129*AVERAGE('Assumptions (Nuclear)'!$AH$2:$AM$2)/10^9,0)</f>
        <v>0</v>
      </c>
      <c r="AW1328" s="160">
        <f>IF($AO$1129&gt;0,'Assumptions (Nuclear)'!AD11*Model!$AO$1129*AVERAGE('Assumptions (Nuclear)'!$AH$2:$AM$2)/10^9,0)</f>
        <v>0</v>
      </c>
      <c r="AX1328" s="160">
        <f>IF($AO$1129&gt;0,'Assumptions (Nuclear)'!AE11*Model!$AO$1129*AVERAGE('Assumptions (Nuclear)'!$AH$2:$AM$2)/10^9,0)</f>
        <v>0</v>
      </c>
      <c r="AY1328" s="160">
        <f>IF($AO$1129&gt;0,'Assumptions (Nuclear)'!AF11*Model!$AO$1129*AVERAGE('Assumptions (Nuclear)'!$AH$2:$AM$2)/10^9,0)</f>
        <v>0</v>
      </c>
      <c r="AZ1328" s="160">
        <f>IF($AO$1129&gt;0,'Assumptions (Nuclear)'!AG11*Model!$AO$1129*AVERAGE('Assumptions (Nuclear)'!$AH$2:$AM$2)/10^9,0)</f>
        <v>0</v>
      </c>
      <c r="BA1328" s="160">
        <f>IF($AO$1129&gt;0,'Assumptions (Nuclear)'!AH11*Model!$AO$1129*AVERAGE('Assumptions (Nuclear)'!$AH$2:$AM$2)/10^9,0)</f>
        <v>0</v>
      </c>
      <c r="BB1328" s="160">
        <f>IF($AO$1129&gt;0,'Assumptions (Nuclear)'!AI11*Model!$AO$1129*AVERAGE('Assumptions (Nuclear)'!$AH$2:$AM$2)/10^9,0)</f>
        <v>0</v>
      </c>
      <c r="BC1328" s="160">
        <f>IF($AO$1129&gt;0,'Assumptions (Nuclear)'!AJ11*Model!$AO$1129*AVERAGE('Assumptions (Nuclear)'!$AH$2:$AM$2)/10^9,0)</f>
        <v>0</v>
      </c>
      <c r="BD1328" s="160">
        <f>IF($AO$1129&gt;0,'Assumptions (Nuclear)'!AK11*Model!$AO$1129*AVERAGE('Assumptions (Nuclear)'!$AH$2:$AM$2)/10^9,0)</f>
        <v>0</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1.025858668</v>
      </c>
      <c r="AQ1329" s="160">
        <f>IF($AP$1129&gt;0,'Assumptions (Nuclear)'!W11*Model!$AP$1129*AVERAGE('Assumptions (Nuclear)'!$AI$2:$AN$2)/10^9,0)</f>
        <v>1.949131468</v>
      </c>
      <c r="AR1329" s="160">
        <f>IF($AP$1129&gt;0,'Assumptions (Nuclear)'!X11*Model!$AP$1129*AVERAGE('Assumptions (Nuclear)'!$AI$2:$AN$2)/10^9,0)</f>
        <v>1.754218321</v>
      </c>
      <c r="AS1329" s="160">
        <f>IF($AP$1129&gt;0,'Assumptions (Nuclear)'!Y11*Model!$AP$1129*AVERAGE('Assumptions (Nuclear)'!$AI$2:$AN$2)/10^9,0)</f>
        <v>1.579822348</v>
      </c>
      <c r="AT1329" s="160">
        <f>IF($AP$1129&gt;0,'Assumptions (Nuclear)'!Z11*Model!$AP$1129*AVERAGE('Assumptions (Nuclear)'!$AI$2:$AN$2)/10^9,0)</f>
        <v>1.421840113</v>
      </c>
      <c r="AU1329" s="160">
        <f>IF($AP$1129&gt;0,'Assumptions (Nuclear)'!AA11*Model!$AP$1129*AVERAGE('Assumptions (Nuclear)'!$AI$2:$AN$2)/10^9,0)</f>
        <v>1.2782199</v>
      </c>
      <c r="AV1329" s="160">
        <f>IF($AP$1129&gt;0,'Assumptions (Nuclear)'!AB11*Model!$AP$1129*AVERAGE('Assumptions (Nuclear)'!$AI$2:$AN$2)/10^9,0)</f>
        <v>1.210513228</v>
      </c>
      <c r="AW1329" s="160">
        <f>IF($AP$1129&gt;0,'Assumptions (Nuclear)'!AC11*Model!$AP$1129*AVERAGE('Assumptions (Nuclear)'!$AI$2:$AN$2)/10^9,0)</f>
        <v>1.210513228</v>
      </c>
      <c r="AX1329" s="160">
        <f>IF($AP$1129&gt;0,'Assumptions (Nuclear)'!AD11*Model!$AP$1129*AVERAGE('Assumptions (Nuclear)'!$AI$2:$AN$2)/10^9,0)</f>
        <v>1.212564945</v>
      </c>
      <c r="AY1329" s="160">
        <f>IF($AP$1129&gt;0,'Assumptions (Nuclear)'!AE11*Model!$AP$1129*AVERAGE('Assumptions (Nuclear)'!$AI$2:$AN$2)/10^9,0)</f>
        <v>1.210513228</v>
      </c>
      <c r="AZ1329" s="160">
        <f>IF($AP$1129&gt;0,'Assumptions (Nuclear)'!AF11*Model!$AP$1129*AVERAGE('Assumptions (Nuclear)'!$AI$2:$AN$2)/10^9,0)</f>
        <v>1.212564945</v>
      </c>
      <c r="BA1329" s="160">
        <f>IF($AP$1129&gt;0,'Assumptions (Nuclear)'!AG11*Model!$AP$1129*AVERAGE('Assumptions (Nuclear)'!$AI$2:$AN$2)/10^9,0)</f>
        <v>1.210513228</v>
      </c>
      <c r="BB1329" s="160">
        <f>IF($AP$1129&gt;0,'Assumptions (Nuclear)'!AH11*Model!$AP$1129*AVERAGE('Assumptions (Nuclear)'!$AI$2:$AN$2)/10^9,0)</f>
        <v>1.212564945</v>
      </c>
      <c r="BC1329" s="160">
        <f>IF($AP$1129&gt;0,'Assumptions (Nuclear)'!AI11*Model!$AP$1129*AVERAGE('Assumptions (Nuclear)'!$AI$2:$AN$2)/10^9,0)</f>
        <v>1.210513228</v>
      </c>
      <c r="BD1329" s="160">
        <f>IF($AP$1129&gt;0,'Assumptions (Nuclear)'!AJ11*Model!$AP$1129*AVERAGE('Assumptions (Nuclear)'!$AI$2:$AN$2)/10^9,0)</f>
        <v>1.212564945</v>
      </c>
      <c r="BE1329" s="160">
        <f>IF($AP$1129&gt;0,'Assumptions (Nuclear)'!AK11*Model!$AP$1129*AVERAGE('Assumptions (Nuclear)'!$AI$2:$AN$2)/10^9,0)</f>
        <v>0.6052566138</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0.2535189311</v>
      </c>
      <c r="AR1330" s="160">
        <f>IF($AQ$1129&gt;0,'Assumptions (Nuclear)'!W11*Model!$AQ$1129*AVERAGE('Assumptions (Nuclear)'!$AJ$2:$AO$2)/10^9,0)</f>
        <v>0.4816859691</v>
      </c>
      <c r="AS1330" s="160">
        <f>IF($AQ$1129&gt;0,'Assumptions (Nuclear)'!X11*Model!$AQ$1129*AVERAGE('Assumptions (Nuclear)'!$AJ$2:$AO$2)/10^9,0)</f>
        <v>0.4335173721</v>
      </c>
      <c r="AT1330" s="160">
        <f>IF($AQ$1129&gt;0,'Assumptions (Nuclear)'!Y11*Model!$AQ$1129*AVERAGE('Assumptions (Nuclear)'!$AJ$2:$AO$2)/10^9,0)</f>
        <v>0.3904191539</v>
      </c>
      <c r="AU1330" s="160">
        <f>IF($AQ$1129&gt;0,'Assumptions (Nuclear)'!Z11*Model!$AQ$1129*AVERAGE('Assumptions (Nuclear)'!$AJ$2:$AO$2)/10^9,0)</f>
        <v>0.3513772385</v>
      </c>
      <c r="AV1330" s="160">
        <f>IF($AQ$1129&gt;0,'Assumptions (Nuclear)'!AA11*Model!$AQ$1129*AVERAGE('Assumptions (Nuclear)'!$AJ$2:$AO$2)/10^9,0)</f>
        <v>0.3158845881</v>
      </c>
      <c r="AW1330" s="160">
        <f>IF($AQ$1129&gt;0,'Assumptions (Nuclear)'!AB11*Model!$AQ$1129*AVERAGE('Assumptions (Nuclear)'!$AJ$2:$AO$2)/10^9,0)</f>
        <v>0.2991523387</v>
      </c>
      <c r="AX1330" s="160">
        <f>IF($AQ$1129&gt;0,'Assumptions (Nuclear)'!AC11*Model!$AQ$1129*AVERAGE('Assumptions (Nuclear)'!$AJ$2:$AO$2)/10^9,0)</f>
        <v>0.2991523387</v>
      </c>
      <c r="AY1330" s="160">
        <f>IF($AQ$1129&gt;0,'Assumptions (Nuclear)'!AD11*Model!$AQ$1129*AVERAGE('Assumptions (Nuclear)'!$AJ$2:$AO$2)/10^9,0)</f>
        <v>0.2996593765</v>
      </c>
      <c r="AZ1330" s="160">
        <f>IF($AQ$1129&gt;0,'Assumptions (Nuclear)'!AE11*Model!$AQ$1129*AVERAGE('Assumptions (Nuclear)'!$AJ$2:$AO$2)/10^9,0)</f>
        <v>0.2991523387</v>
      </c>
      <c r="BA1330" s="160">
        <f>IF($AQ$1129&gt;0,'Assumptions (Nuclear)'!AF11*Model!$AQ$1129*AVERAGE('Assumptions (Nuclear)'!$AJ$2:$AO$2)/10^9,0)</f>
        <v>0.2996593765</v>
      </c>
      <c r="BB1330" s="160">
        <f>IF($AQ$1129&gt;0,'Assumptions (Nuclear)'!AG11*Model!$AQ$1129*AVERAGE('Assumptions (Nuclear)'!$AJ$2:$AO$2)/10^9,0)</f>
        <v>0.2991523387</v>
      </c>
      <c r="BC1330" s="160">
        <f>IF($AQ$1129&gt;0,'Assumptions (Nuclear)'!AH11*Model!$AQ$1129*AVERAGE('Assumptions (Nuclear)'!$AJ$2:$AO$2)/10^9,0)</f>
        <v>0.2996593765</v>
      </c>
      <c r="BD1330" s="160">
        <f>IF($AQ$1129&gt;0,'Assumptions (Nuclear)'!AI11*Model!$AQ$1129*AVERAGE('Assumptions (Nuclear)'!$AJ$2:$AO$2)/10^9,0)</f>
        <v>0.2991523387</v>
      </c>
      <c r="BE1330" s="160">
        <f>IF($AQ$1129&gt;0,'Assumptions (Nuclear)'!AJ11*Model!$AQ$1129*AVERAGE('Assumptions (Nuclear)'!$AJ$2:$AO$2)/10^9,0)</f>
        <v>0.2996593765</v>
      </c>
      <c r="BF1330" s="160">
        <f>IF($AQ$1129&gt;0,'Assumptions (Nuclear)'!AK11*Model!$AQ$1129*AVERAGE('Assumptions (Nuclear)'!$AJ$2:$AO$2)/10^9,0)</f>
        <v>0.1495761693</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0.05780478901</v>
      </c>
      <c r="AT1332" s="160">
        <f>IF($AS$1129&gt;0,'Assumptions (Nuclear)'!W11*Model!$AS$1129*AVERAGE('Assumptions (Nuclear)'!$AL$2:$AQ$2)/10^9,0)</f>
        <v>0.1098290991</v>
      </c>
      <c r="AU1332" s="160">
        <f>IF($AS$1129&gt;0,'Assumptions (Nuclear)'!X11*Model!$AS$1129*AVERAGE('Assumptions (Nuclear)'!$AL$2:$AQ$2)/10^9,0)</f>
        <v>0.0988461892</v>
      </c>
      <c r="AV1332" s="160">
        <f>IF($AS$1129&gt;0,'Assumptions (Nuclear)'!Y11*Model!$AS$1129*AVERAGE('Assumptions (Nuclear)'!$AL$2:$AQ$2)/10^9,0)</f>
        <v>0.08901937507</v>
      </c>
      <c r="AW1332" s="160">
        <f>IF($AS$1129&gt;0,'Assumptions (Nuclear)'!Z11*Model!$AS$1129*AVERAGE('Assumptions (Nuclear)'!$AL$2:$AQ$2)/10^9,0)</f>
        <v>0.08011743756</v>
      </c>
      <c r="AX1332" s="160">
        <f>IF($AS$1129&gt;0,'Assumptions (Nuclear)'!AA11*Model!$AS$1129*AVERAGE('Assumptions (Nuclear)'!$AL$2:$AQ$2)/10^9,0)</f>
        <v>0.0720247671</v>
      </c>
      <c r="AY1332" s="160">
        <f>IF($AS$1129&gt;0,'Assumptions (Nuclear)'!AB11*Model!$AS$1129*AVERAGE('Assumptions (Nuclear)'!$AL$2:$AQ$2)/10^9,0)</f>
        <v>0.06820965103</v>
      </c>
      <c r="AZ1332" s="160">
        <f>IF($AS$1129&gt;0,'Assumptions (Nuclear)'!AC11*Model!$AS$1129*AVERAGE('Assumptions (Nuclear)'!$AL$2:$AQ$2)/10^9,0)</f>
        <v>0.06820965103</v>
      </c>
      <c r="BA1332" s="160">
        <f>IF($AS$1129&gt;0,'Assumptions (Nuclear)'!AD11*Model!$AS$1129*AVERAGE('Assumptions (Nuclear)'!$AL$2:$AQ$2)/10^9,0)</f>
        <v>0.06832526061</v>
      </c>
      <c r="BB1332" s="160">
        <f>IF($AS$1129&gt;0,'Assumptions (Nuclear)'!AE11*Model!$AS$1129*AVERAGE('Assumptions (Nuclear)'!$AL$2:$AQ$2)/10^9,0)</f>
        <v>0.06820965103</v>
      </c>
      <c r="BC1332" s="160">
        <f>IF($AS$1129&gt;0,'Assumptions (Nuclear)'!AF11*Model!$AS$1129*AVERAGE('Assumptions (Nuclear)'!$AL$2:$AQ$2)/10^9,0)</f>
        <v>0.06832526061</v>
      </c>
      <c r="BD1332" s="160">
        <f>IF($AS$1129&gt;0,'Assumptions (Nuclear)'!AG11*Model!$AS$1129*AVERAGE('Assumptions (Nuclear)'!$AL$2:$AQ$2)/10^9,0)</f>
        <v>0.06820965103</v>
      </c>
      <c r="BE1332" s="160">
        <f>IF($AS$1129&gt;0,'Assumptions (Nuclear)'!AH11*Model!$AS$1129*AVERAGE('Assumptions (Nuclear)'!$AL$2:$AQ$2)/10^9,0)</f>
        <v>0.06832526061</v>
      </c>
      <c r="BF1332" s="160">
        <f>IF($AS$1129&gt;0,'Assumptions (Nuclear)'!AI11*Model!$AS$1129*AVERAGE('Assumptions (Nuclear)'!$AL$2:$AQ$2)/10^9,0)</f>
        <v>0.06820965103</v>
      </c>
      <c r="BG1332" s="160">
        <f>IF($AS$1129&gt;0,'Assumptions (Nuclear)'!AJ11*Model!$AS$1129*AVERAGE('Assumptions (Nuclear)'!$AL$2:$AQ$2)/10^9,0)</f>
        <v>0.06832526061</v>
      </c>
      <c r="BH1332" s="160">
        <f>IF($AS$1129&gt;0,'Assumptions (Nuclear)'!AK11*Model!$AS$1129*AVERAGE('Assumptions (Nuclear)'!$AL$2:$AQ$2)/10^9,0)</f>
        <v>0.03410482551</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0.3535655768</v>
      </c>
      <c r="AU1333" s="160">
        <f>IF($AT$1129&gt;0,'Assumptions (Nuclear)'!W11*Model!$AT$1129*AVERAGE('Assumptions (Nuclear)'!$AM$2:$AR$2)/10^9,0)</f>
        <v>0.6717745959</v>
      </c>
      <c r="AV1333" s="160">
        <f>IF($AT$1129&gt;0,'Assumptions (Nuclear)'!X11*Model!$AT$1129*AVERAGE('Assumptions (Nuclear)'!$AM$2:$AR$2)/10^9,0)</f>
        <v>0.6045971363</v>
      </c>
      <c r="AW1333" s="160">
        <f>IF($AT$1129&gt;0,'Assumptions (Nuclear)'!Y11*Model!$AT$1129*AVERAGE('Assumptions (Nuclear)'!$AM$2:$AR$2)/10^9,0)</f>
        <v>0.5444909883</v>
      </c>
      <c r="AX1333" s="160">
        <f>IF($AT$1129&gt;0,'Assumptions (Nuclear)'!Z11*Model!$AT$1129*AVERAGE('Assumptions (Nuclear)'!$AM$2:$AR$2)/10^9,0)</f>
        <v>0.4900418894</v>
      </c>
      <c r="AY1333" s="160">
        <f>IF($AT$1129&gt;0,'Assumptions (Nuclear)'!AA11*Model!$AT$1129*AVERAGE('Assumptions (Nuclear)'!$AM$2:$AR$2)/10^9,0)</f>
        <v>0.4405427087</v>
      </c>
      <c r="AZ1333" s="160">
        <f>IF($AT$1129&gt;0,'Assumptions (Nuclear)'!AB11*Model!$AT$1129*AVERAGE('Assumptions (Nuclear)'!$AM$2:$AR$2)/10^9,0)</f>
        <v>0.4172073806</v>
      </c>
      <c r="BA1333" s="160">
        <f>IF($AT$1129&gt;0,'Assumptions (Nuclear)'!AC11*Model!$AT$1129*AVERAGE('Assumptions (Nuclear)'!$AM$2:$AR$2)/10^9,0)</f>
        <v>0.4172073806</v>
      </c>
      <c r="BB1333" s="160">
        <f>IF($AT$1129&gt;0,'Assumptions (Nuclear)'!AD11*Model!$AT$1129*AVERAGE('Assumptions (Nuclear)'!$AM$2:$AR$2)/10^9,0)</f>
        <v>0.4179145118</v>
      </c>
      <c r="BC1333" s="160">
        <f>IF($AT$1129&gt;0,'Assumptions (Nuclear)'!AE11*Model!$AT$1129*AVERAGE('Assumptions (Nuclear)'!$AM$2:$AR$2)/10^9,0)</f>
        <v>0.4172073806</v>
      </c>
      <c r="BD1333" s="160">
        <f>IF($AT$1129&gt;0,'Assumptions (Nuclear)'!AF11*Model!$AT$1129*AVERAGE('Assumptions (Nuclear)'!$AM$2:$AR$2)/10^9,0)</f>
        <v>0.4179145118</v>
      </c>
      <c r="BE1333" s="160">
        <f>IF($AT$1129&gt;0,'Assumptions (Nuclear)'!AG11*Model!$AT$1129*AVERAGE('Assumptions (Nuclear)'!$AM$2:$AR$2)/10^9,0)</f>
        <v>0.4172073806</v>
      </c>
      <c r="BF1333" s="160">
        <f>IF($AT$1129&gt;0,'Assumptions (Nuclear)'!AH11*Model!$AT$1129*AVERAGE('Assumptions (Nuclear)'!$AM$2:$AR$2)/10^9,0)</f>
        <v>0.4179145118</v>
      </c>
      <c r="BG1333" s="160">
        <f>IF($AT$1129&gt;0,'Assumptions (Nuclear)'!AI11*Model!$AT$1129*AVERAGE('Assumptions (Nuclear)'!$AM$2:$AR$2)/10^9,0)</f>
        <v>0.4172073806</v>
      </c>
      <c r="BH1333" s="160">
        <f>IF($AT$1129&gt;0,'Assumptions (Nuclear)'!AJ11*Model!$AT$1129*AVERAGE('Assumptions (Nuclear)'!$AM$2:$AR$2)/10^9,0)</f>
        <v>0.4179145118</v>
      </c>
      <c r="BI1333" s="160">
        <f>IF($AT$1129&gt;0,'Assumptions (Nuclear)'!AK11*Model!$AT$1129*AVERAGE('Assumptions (Nuclear)'!$AM$2:$AR$2)/10^9,0)</f>
        <v>0.2086036903</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0.1997323498</v>
      </c>
      <c r="AW1335" s="160">
        <f>IF($AV$1129&gt;0,'Assumptions (Nuclear)'!W11*Model!$AV$1129*AVERAGE('Assumptions (Nuclear)'!$AO$2:$AT$2)/10^9,0)</f>
        <v>0.3794914646</v>
      </c>
      <c r="AX1335" s="160">
        <f>IF($AV$1129&gt;0,'Assumptions (Nuclear)'!X11*Model!$AV$1129*AVERAGE('Assumptions (Nuclear)'!$AO$2:$AT$2)/10^9,0)</f>
        <v>0.3415423181</v>
      </c>
      <c r="AY1335" s="160">
        <f>IF($AV$1129&gt;0,'Assumptions (Nuclear)'!Y11*Model!$AV$1129*AVERAGE('Assumptions (Nuclear)'!$AO$2:$AT$2)/10^9,0)</f>
        <v>0.3075878186</v>
      </c>
      <c r="AZ1335" s="160">
        <f>IF($AV$1129&gt;0,'Assumptions (Nuclear)'!Z11*Model!$AV$1129*AVERAGE('Assumptions (Nuclear)'!$AO$2:$AT$2)/10^9,0)</f>
        <v>0.2768290368</v>
      </c>
      <c r="BA1335" s="160">
        <f>IF($AV$1129&gt;0,'Assumptions (Nuclear)'!AA11*Model!$AV$1129*AVERAGE('Assumptions (Nuclear)'!$AO$2:$AT$2)/10^9,0)</f>
        <v>0.2488665078</v>
      </c>
      <c r="BB1335" s="160">
        <f>IF($AV$1129&gt;0,'Assumptions (Nuclear)'!AB11*Model!$AV$1129*AVERAGE('Assumptions (Nuclear)'!$AO$2:$AT$2)/10^9,0)</f>
        <v>0.2356841727</v>
      </c>
      <c r="BC1335" s="160">
        <f>IF($AV$1129&gt;0,'Assumptions (Nuclear)'!AC11*Model!$AV$1129*AVERAGE('Assumptions (Nuclear)'!$AO$2:$AT$2)/10^9,0)</f>
        <v>0.2356841727</v>
      </c>
      <c r="BD1335" s="160">
        <f>IF($AV$1129&gt;0,'Assumptions (Nuclear)'!AD11*Model!$AV$1129*AVERAGE('Assumptions (Nuclear)'!$AO$2:$AT$2)/10^9,0)</f>
        <v>0.2360836374</v>
      </c>
      <c r="BE1335" s="160">
        <f>IF($AV$1129&gt;0,'Assumptions (Nuclear)'!AE11*Model!$AV$1129*AVERAGE('Assumptions (Nuclear)'!$AO$2:$AT$2)/10^9,0)</f>
        <v>0.2356841727</v>
      </c>
      <c r="BF1335" s="160">
        <f>IF($AV$1129&gt;0,'Assumptions (Nuclear)'!AF11*Model!$AV$1129*AVERAGE('Assumptions (Nuclear)'!$AO$2:$AT$2)/10^9,0)</f>
        <v>0.2360836374</v>
      </c>
      <c r="BG1335" s="160">
        <f>IF($AV$1129&gt;0,'Assumptions (Nuclear)'!AG11*Model!$AV$1129*AVERAGE('Assumptions (Nuclear)'!$AO$2:$AT$2)/10^9,0)</f>
        <v>0.2356841727</v>
      </c>
      <c r="BH1335" s="160">
        <f>IF($AV$1129&gt;0,'Assumptions (Nuclear)'!AH11*Model!$AV$1129*AVERAGE('Assumptions (Nuclear)'!$AO$2:$AT$2)/10^9,0)</f>
        <v>0.2360836374</v>
      </c>
      <c r="BI1335" s="160">
        <f>IF($AV$1129&gt;0,'Assumptions (Nuclear)'!AI11*Model!$AV$1129*AVERAGE('Assumptions (Nuclear)'!$AO$2:$AT$2)/10^9,0)</f>
        <v>0.2356841727</v>
      </c>
      <c r="BJ1335" s="160">
        <f>IF($AV$1129&gt;0,'Assumptions (Nuclear)'!AJ11*Model!$AV$1129*AVERAGE('Assumptions (Nuclear)'!$AO$2:$AT$2)/10^9,0)</f>
        <v>0.2360836374</v>
      </c>
      <c r="BK1335" s="160">
        <f>IF($AV$1129&gt;0,'Assumptions (Nuclear)'!AK11*Model!$AV$1129*AVERAGE('Assumptions (Nuclear)'!$AO$2:$AT$2)/10^9,0)</f>
        <v>0.1178420864</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v>
      </c>
      <c r="AX1336" s="160">
        <f>IF($AW$1129&gt;0,'Assumptions (Nuclear)'!W11*Model!$AW$1129*AVERAGE('Assumptions (Nuclear)'!$AP$2:$AU$2)/10^9,0)</f>
        <v>0</v>
      </c>
      <c r="AY1336" s="160">
        <f>IF($AW$1129&gt;0,'Assumptions (Nuclear)'!X11*Model!$AW$1129*AVERAGE('Assumptions (Nuclear)'!$AP$2:$AU$2)/10^9,0)</f>
        <v>0</v>
      </c>
      <c r="AZ1336" s="160">
        <f>IF($AW$1129&gt;0,'Assumptions (Nuclear)'!Y11*Model!$AW$1129*AVERAGE('Assumptions (Nuclear)'!$AP$2:$AU$2)/10^9,0)</f>
        <v>0</v>
      </c>
      <c r="BA1336" s="160">
        <f>IF($AW$1129&gt;0,'Assumptions (Nuclear)'!Z11*Model!$AW$1129*AVERAGE('Assumptions (Nuclear)'!$AP$2:$AU$2)/10^9,0)</f>
        <v>0</v>
      </c>
      <c r="BB1336" s="160">
        <f>IF($AW$1129&gt;0,'Assumptions (Nuclear)'!AA11*Model!$AW$1129*AVERAGE('Assumptions (Nuclear)'!$AP$2:$AU$2)/10^9,0)</f>
        <v>0</v>
      </c>
      <c r="BC1336" s="160">
        <f>IF($AW$1129&gt;0,'Assumptions (Nuclear)'!AB11*Model!$AW$1129*AVERAGE('Assumptions (Nuclear)'!$AP$2:$AU$2)/10^9,0)</f>
        <v>0</v>
      </c>
      <c r="BD1336" s="160">
        <f>IF($AW$1129&gt;0,'Assumptions (Nuclear)'!AC11*Model!$AW$1129*AVERAGE('Assumptions (Nuclear)'!$AP$2:$AU$2)/10^9,0)</f>
        <v>0</v>
      </c>
      <c r="BE1336" s="160">
        <f>IF($AW$1129&gt;0,'Assumptions (Nuclear)'!AD11*Model!$AW$1129*AVERAGE('Assumptions (Nuclear)'!$AP$2:$AU$2)/10^9,0)</f>
        <v>0</v>
      </c>
      <c r="BF1336" s="160">
        <f>IF($AW$1129&gt;0,'Assumptions (Nuclear)'!AE11*Model!$AW$1129*AVERAGE('Assumptions (Nuclear)'!$AP$2:$AU$2)/10^9,0)</f>
        <v>0</v>
      </c>
      <c r="BG1336" s="160">
        <f>IF($AW$1129&gt;0,'Assumptions (Nuclear)'!AF11*Model!$AW$1129*AVERAGE('Assumptions (Nuclear)'!$AP$2:$AU$2)/10^9,0)</f>
        <v>0</v>
      </c>
      <c r="BH1336" s="160">
        <f>IF($AW$1129&gt;0,'Assumptions (Nuclear)'!AG11*Model!$AW$1129*AVERAGE('Assumptions (Nuclear)'!$AP$2:$AU$2)/10^9,0)</f>
        <v>0</v>
      </c>
      <c r="BI1336" s="160">
        <f>IF($AW$1129&gt;0,'Assumptions (Nuclear)'!AH11*Model!$AW$1129*AVERAGE('Assumptions (Nuclear)'!$AP$2:$AU$2)/10^9,0)</f>
        <v>0</v>
      </c>
      <c r="BJ1336" s="160">
        <f>IF($AW$1129&gt;0,'Assumptions (Nuclear)'!AI11*Model!$AW$1129*AVERAGE('Assumptions (Nuclear)'!$AP$2:$AU$2)/10^9,0)</f>
        <v>0</v>
      </c>
      <c r="BK1336" s="160">
        <f>IF($AW$1129&gt;0,'Assumptions (Nuclear)'!AJ11*Model!$AW$1129*AVERAGE('Assumptions (Nuclear)'!$AP$2:$AU$2)/10^9,0)</f>
        <v>0</v>
      </c>
      <c r="BL1336" s="160">
        <f>IF($AW$1129&gt;0,'Assumptions (Nuclear)'!AK11*Model!$AW$1129*AVERAGE('Assumptions (Nuclear)'!$AP$2:$AU$2)/10^9,0)</f>
        <v>0</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0.2045930273</v>
      </c>
      <c r="AY1337" s="160">
        <f>IF($AX$1129&gt;0,'Assumptions (Nuclear)'!W11*Model!$AX$1129*AVERAGE('Assumptions (Nuclear)'!$AQ$2:$AV$2)/10^9,0)</f>
        <v>0.3887267518</v>
      </c>
      <c r="AZ1337" s="160">
        <f>IF($AX$1129&gt;0,'Assumptions (Nuclear)'!X11*Model!$AX$1129*AVERAGE('Assumptions (Nuclear)'!$AQ$2:$AV$2)/10^9,0)</f>
        <v>0.3498540766</v>
      </c>
      <c r="BA1337" s="160">
        <f>IF($AX$1129&gt;0,'Assumptions (Nuclear)'!Y11*Model!$AX$1129*AVERAGE('Assumptions (Nuclear)'!$AQ$2:$AV$2)/10^9,0)</f>
        <v>0.315073262</v>
      </c>
      <c r="BB1337" s="160">
        <f>IF($AX$1129&gt;0,'Assumptions (Nuclear)'!Z11*Model!$AX$1129*AVERAGE('Assumptions (Nuclear)'!$AQ$2:$AV$2)/10^9,0)</f>
        <v>0.2835659358</v>
      </c>
      <c r="BC1337" s="160">
        <f>IF($AX$1129&gt;0,'Assumptions (Nuclear)'!AA11*Model!$AX$1129*AVERAGE('Assumptions (Nuclear)'!$AQ$2:$AV$2)/10^9,0)</f>
        <v>0.254922912</v>
      </c>
      <c r="BD1337" s="160">
        <f>IF($AX$1129&gt;0,'Assumptions (Nuclear)'!AB11*Model!$AX$1129*AVERAGE('Assumptions (Nuclear)'!$AQ$2:$AV$2)/10^9,0)</f>
        <v>0.2414197722</v>
      </c>
      <c r="BE1337" s="160">
        <f>IF($AX$1129&gt;0,'Assumptions (Nuclear)'!AC11*Model!$AX$1129*AVERAGE('Assumptions (Nuclear)'!$AQ$2:$AV$2)/10^9,0)</f>
        <v>0.2414197722</v>
      </c>
      <c r="BF1337" s="160">
        <f>IF($AX$1129&gt;0,'Assumptions (Nuclear)'!AD11*Model!$AX$1129*AVERAGE('Assumptions (Nuclear)'!$AQ$2:$AV$2)/10^9,0)</f>
        <v>0.2418289582</v>
      </c>
      <c r="BG1337" s="160">
        <f>IF($AX$1129&gt;0,'Assumptions (Nuclear)'!AE11*Model!$AX$1129*AVERAGE('Assumptions (Nuclear)'!$AQ$2:$AV$2)/10^9,0)</f>
        <v>0.2414197722</v>
      </c>
      <c r="BH1337" s="160">
        <f>IF($AX$1129&gt;0,'Assumptions (Nuclear)'!AF11*Model!$AX$1129*AVERAGE('Assumptions (Nuclear)'!$AQ$2:$AV$2)/10^9,0)</f>
        <v>0.2418289582</v>
      </c>
      <c r="BI1337" s="160">
        <f>IF($AX$1129&gt;0,'Assumptions (Nuclear)'!AG11*Model!$AX$1129*AVERAGE('Assumptions (Nuclear)'!$AQ$2:$AV$2)/10^9,0)</f>
        <v>0.2414197722</v>
      </c>
      <c r="BJ1337" s="160">
        <f>IF($AX$1129&gt;0,'Assumptions (Nuclear)'!AH11*Model!$AX$1129*AVERAGE('Assumptions (Nuclear)'!$AQ$2:$AV$2)/10^9,0)</f>
        <v>0.2418289582</v>
      </c>
      <c r="BK1337" s="160">
        <f>IF($AX$1129&gt;0,'Assumptions (Nuclear)'!AI11*Model!$AX$1129*AVERAGE('Assumptions (Nuclear)'!$AQ$2:$AV$2)/10^9,0)</f>
        <v>0.2414197722</v>
      </c>
      <c r="BL1337" s="160">
        <f>IF($AX$1129&gt;0,'Assumptions (Nuclear)'!AJ11*Model!$AX$1129*AVERAGE('Assumptions (Nuclear)'!$AQ$2:$AV$2)/10^9,0)</f>
        <v>0.2418289582</v>
      </c>
      <c r="BM1337" s="160">
        <f>IF($AX$1129&gt;0,'Assumptions (Nuclear)'!AK11*Model!$AX$1129*AVERAGE('Assumptions (Nuclear)'!$AQ$2:$AV$2)/10^9,0)</f>
        <v>0.1207098861</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1.012704628</v>
      </c>
      <c r="AZ1338" s="160">
        <f>IF($AY$1129&gt;0,'Assumptions (Nuclear)'!W11*Model!$AY$1129*AVERAGE('Assumptions (Nuclear)'!$AR$2:$AW$2)/10^9,0)</f>
        <v>1.924138793</v>
      </c>
      <c r="BA1338" s="160">
        <f>IF($AY$1129&gt;0,'Assumptions (Nuclear)'!X11*Model!$AY$1129*AVERAGE('Assumptions (Nuclear)'!$AR$2:$AW$2)/10^9,0)</f>
        <v>1.731724914</v>
      </c>
      <c r="BB1338" s="160">
        <f>IF($AY$1129&gt;0,'Assumptions (Nuclear)'!Y11*Model!$AY$1129*AVERAGE('Assumptions (Nuclear)'!$AR$2:$AW$2)/10^9,0)</f>
        <v>1.559565127</v>
      </c>
      <c r="BC1338" s="160">
        <f>IF($AY$1129&gt;0,'Assumptions (Nuclear)'!Z11*Model!$AY$1129*AVERAGE('Assumptions (Nuclear)'!$AR$2:$AW$2)/10^9,0)</f>
        <v>1.403608614</v>
      </c>
      <c r="BD1338" s="160">
        <f>IF($AY$1129&gt;0,'Assumptions (Nuclear)'!AA11*Model!$AY$1129*AVERAGE('Assumptions (Nuclear)'!$AR$2:$AW$2)/10^9,0)</f>
        <v>1.261829966</v>
      </c>
      <c r="BE1338" s="160">
        <f>IF($AY$1129&gt;0,'Assumptions (Nuclear)'!AB11*Model!$AY$1129*AVERAGE('Assumptions (Nuclear)'!$AR$2:$AW$2)/10^9,0)</f>
        <v>1.194991461</v>
      </c>
      <c r="BF1338" s="160">
        <f>IF($AY$1129&gt;0,'Assumptions (Nuclear)'!AC11*Model!$AY$1129*AVERAGE('Assumptions (Nuclear)'!$AR$2:$AW$2)/10^9,0)</f>
        <v>1.194991461</v>
      </c>
      <c r="BG1338" s="160">
        <f>IF($AY$1129&gt;0,'Assumptions (Nuclear)'!AD11*Model!$AY$1129*AVERAGE('Assumptions (Nuclear)'!$AR$2:$AW$2)/10^9,0)</f>
        <v>1.19701687</v>
      </c>
      <c r="BH1338" s="160">
        <f>IF($AY$1129&gt;0,'Assumptions (Nuclear)'!AE11*Model!$AY$1129*AVERAGE('Assumptions (Nuclear)'!$AR$2:$AW$2)/10^9,0)</f>
        <v>1.194991461</v>
      </c>
      <c r="BI1338" s="160">
        <f>IF($AY$1129&gt;0,'Assumptions (Nuclear)'!AF11*Model!$AY$1129*AVERAGE('Assumptions (Nuclear)'!$AR$2:$AW$2)/10^9,0)</f>
        <v>1.19701687</v>
      </c>
      <c r="BJ1338" s="160">
        <f>IF($AY$1129&gt;0,'Assumptions (Nuclear)'!AG11*Model!$AY$1129*AVERAGE('Assumptions (Nuclear)'!$AR$2:$AW$2)/10^9,0)</f>
        <v>1.194991461</v>
      </c>
      <c r="BK1338" s="160">
        <f>IF($AY$1129&gt;0,'Assumptions (Nuclear)'!AH11*Model!$AY$1129*AVERAGE('Assumptions (Nuclear)'!$AR$2:$AW$2)/10^9,0)</f>
        <v>1.19701687</v>
      </c>
      <c r="BL1338" s="160">
        <f>IF($AY$1129&gt;0,'Assumptions (Nuclear)'!AI11*Model!$AY$1129*AVERAGE('Assumptions (Nuclear)'!$AR$2:$AW$2)/10^9,0)</f>
        <v>1.194991461</v>
      </c>
      <c r="BM1338" s="160">
        <f>IF($AY$1129&gt;0,'Assumptions (Nuclear)'!AJ11*Model!$AY$1129*AVERAGE('Assumptions (Nuclear)'!$AR$2:$AW$2)/10^9,0)</f>
        <v>1.19701687</v>
      </c>
      <c r="BN1338" s="160">
        <f>IF($AY$1129&gt;0,'Assumptions (Nuclear)'!AK11*Model!$AY$1129*AVERAGE('Assumptions (Nuclear)'!$AR$2:$AW$2)/10^9,0)</f>
        <v>0.5974957305</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0.9252972334</v>
      </c>
      <c r="BA1339" s="160">
        <f>IF($AZ$1129&gt;0,'Assumptions (Nuclear)'!W11*Model!$AZ$1129*AVERAGE('Assumptions (Nuclear)'!$AS$2:$AX$2)/10^9,0)</f>
        <v>1.758064744</v>
      </c>
      <c r="BB1339" s="160">
        <f>IF($AZ$1129&gt;0,'Assumptions (Nuclear)'!X11*Model!$AZ$1129*AVERAGE('Assumptions (Nuclear)'!$AS$2:$AX$2)/10^9,0)</f>
        <v>1.582258269</v>
      </c>
      <c r="BC1339" s="160">
        <f>IF($AZ$1129&gt;0,'Assumptions (Nuclear)'!Y11*Model!$AZ$1129*AVERAGE('Assumptions (Nuclear)'!$AS$2:$AX$2)/10^9,0)</f>
        <v>1.424957739</v>
      </c>
      <c r="BD1339" s="160">
        <f>IF($AZ$1129&gt;0,'Assumptions (Nuclear)'!Z11*Model!$AZ$1129*AVERAGE('Assumptions (Nuclear)'!$AS$2:$AX$2)/10^9,0)</f>
        <v>1.282461966</v>
      </c>
      <c r="BE1339" s="160">
        <f>IF($AZ$1129&gt;0,'Assumptions (Nuclear)'!AA11*Model!$AZ$1129*AVERAGE('Assumptions (Nuclear)'!$AS$2:$AX$2)/10^9,0)</f>
        <v>1.152920353</v>
      </c>
      <c r="BF1339" s="160">
        <f>IF($AZ$1129&gt;0,'Assumptions (Nuclear)'!AB11*Model!$AZ$1129*AVERAGE('Assumptions (Nuclear)'!$AS$2:$AX$2)/10^9,0)</f>
        <v>1.091850735</v>
      </c>
      <c r="BG1339" s="160">
        <f>IF($AZ$1129&gt;0,'Assumptions (Nuclear)'!AC11*Model!$AZ$1129*AVERAGE('Assumptions (Nuclear)'!$AS$2:$AX$2)/10^9,0)</f>
        <v>1.091850735</v>
      </c>
      <c r="BH1339" s="160">
        <f>IF($AZ$1129&gt;0,'Assumptions (Nuclear)'!AD11*Model!$AZ$1129*AVERAGE('Assumptions (Nuclear)'!$AS$2:$AX$2)/10^9,0)</f>
        <v>1.09370133</v>
      </c>
      <c r="BI1339" s="160">
        <f>IF($AZ$1129&gt;0,'Assumptions (Nuclear)'!AE11*Model!$AZ$1129*AVERAGE('Assumptions (Nuclear)'!$AS$2:$AX$2)/10^9,0)</f>
        <v>1.091850735</v>
      </c>
      <c r="BJ1339" s="160">
        <f>IF($AZ$1129&gt;0,'Assumptions (Nuclear)'!AF11*Model!$AZ$1129*AVERAGE('Assumptions (Nuclear)'!$AS$2:$AX$2)/10^9,0)</f>
        <v>1.09370133</v>
      </c>
      <c r="BK1339" s="160">
        <f>IF($AZ$1129&gt;0,'Assumptions (Nuclear)'!AG11*Model!$AZ$1129*AVERAGE('Assumptions (Nuclear)'!$AS$2:$AX$2)/10^9,0)</f>
        <v>1.091850735</v>
      </c>
      <c r="BL1339" s="160">
        <f>IF($AZ$1129&gt;0,'Assumptions (Nuclear)'!AH11*Model!$AZ$1129*AVERAGE('Assumptions (Nuclear)'!$AS$2:$AX$2)/10^9,0)</f>
        <v>1.09370133</v>
      </c>
      <c r="BM1339" s="160">
        <f>IF($AZ$1129&gt;0,'Assumptions (Nuclear)'!AI11*Model!$AZ$1129*AVERAGE('Assumptions (Nuclear)'!$AS$2:$AX$2)/10^9,0)</f>
        <v>1.091850735</v>
      </c>
      <c r="BN1339" s="160">
        <f>IF($AZ$1129&gt;0,'Assumptions (Nuclear)'!AJ11*Model!$AZ$1129*AVERAGE('Assumptions (Nuclear)'!$AS$2:$AX$2)/10^9,0)</f>
        <v>1.09370133</v>
      </c>
      <c r="BO1339" s="160">
        <f>IF($AZ$1129&gt;0,'Assumptions (Nuclear)'!AK11*Model!$AZ$1129*AVERAGE('Assumptions (Nuclear)'!$AS$2:$AX$2)/10^9,0)</f>
        <v>0.5459253677</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v>
      </c>
      <c r="BB1340" s="160">
        <f>IF($BA$1129&gt;0,'Assumptions (Nuclear)'!W11*Model!$BA$1129*AVERAGE('Assumptions (Nuclear)'!$AT$2:$AY$2)/10^9,0)</f>
        <v>0</v>
      </c>
      <c r="BC1340" s="160">
        <f>IF($BA$1129&gt;0,'Assumptions (Nuclear)'!X11*Model!$BA$1129*AVERAGE('Assumptions (Nuclear)'!$AT$2:$AY$2)/10^9,0)</f>
        <v>0</v>
      </c>
      <c r="BD1340" s="160">
        <f>IF($BA$1129&gt;0,'Assumptions (Nuclear)'!Y11*Model!$BA$1129*AVERAGE('Assumptions (Nuclear)'!$AT$2:$AY$2)/10^9,0)</f>
        <v>0</v>
      </c>
      <c r="BE1340" s="160">
        <f>IF($BA$1129&gt;0,'Assumptions (Nuclear)'!Z11*Model!$BA$1129*AVERAGE('Assumptions (Nuclear)'!$AT$2:$AY$2)/10^9,0)</f>
        <v>0</v>
      </c>
      <c r="BF1340" s="160">
        <f>IF($BA$1129&gt;0,'Assumptions (Nuclear)'!AA11*Model!$BA$1129*AVERAGE('Assumptions (Nuclear)'!$AT$2:$AY$2)/10^9,0)</f>
        <v>0</v>
      </c>
      <c r="BG1340" s="160">
        <f>IF($BA$1129&gt;0,'Assumptions (Nuclear)'!AB11*Model!$BA$1129*AVERAGE('Assumptions (Nuclear)'!$AT$2:$AY$2)/10^9,0)</f>
        <v>0</v>
      </c>
      <c r="BH1340" s="160">
        <f>IF($BA$1129&gt;0,'Assumptions (Nuclear)'!AC11*Model!$BA$1129*AVERAGE('Assumptions (Nuclear)'!$AT$2:$AY$2)/10^9,0)</f>
        <v>0</v>
      </c>
      <c r="BI1340" s="160">
        <f>IF($BA$1129&gt;0,'Assumptions (Nuclear)'!AD11*Model!$BA$1129*AVERAGE('Assumptions (Nuclear)'!$AT$2:$AY$2)/10^9,0)</f>
        <v>0</v>
      </c>
      <c r="BJ1340" s="160">
        <f>IF($BA$1129&gt;0,'Assumptions (Nuclear)'!AE11*Model!$BA$1129*AVERAGE('Assumptions (Nuclear)'!$AT$2:$AY$2)/10^9,0)</f>
        <v>0</v>
      </c>
      <c r="BK1340" s="160">
        <f>IF($BA$1129&gt;0,'Assumptions (Nuclear)'!AF11*Model!$BA$1129*AVERAGE('Assumptions (Nuclear)'!$AT$2:$AY$2)/10^9,0)</f>
        <v>0</v>
      </c>
      <c r="BL1340" s="160">
        <f>IF($BA$1129&gt;0,'Assumptions (Nuclear)'!AG11*Model!$BA$1129*AVERAGE('Assumptions (Nuclear)'!$AT$2:$AY$2)/10^9,0)</f>
        <v>0</v>
      </c>
      <c r="BM1340" s="160">
        <f>IF($BA$1129&gt;0,'Assumptions (Nuclear)'!AH11*Model!$BA$1129*AVERAGE('Assumptions (Nuclear)'!$AT$2:$AY$2)/10^9,0)</f>
        <v>0</v>
      </c>
      <c r="BN1340" s="160">
        <f>IF($BA$1129&gt;0,'Assumptions (Nuclear)'!AI11*Model!$BA$1129*AVERAGE('Assumptions (Nuclear)'!$AT$2:$AY$2)/10^9,0)</f>
        <v>0</v>
      </c>
      <c r="BO1340" s="160">
        <f>IF($BA$1129&gt;0,'Assumptions (Nuclear)'!AJ11*Model!$BA$1129*AVERAGE('Assumptions (Nuclear)'!$AT$2:$AY$2)/10^9,0)</f>
        <v>0</v>
      </c>
      <c r="BP1340" s="160">
        <f>IF($BA$1129&gt;0,'Assumptions (Nuclear)'!AK11*Model!$BA$1129*AVERAGE('Assumptions (Nuclear)'!$AT$2:$AY$2)/10^9,0)</f>
        <v>0</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4.089931936</v>
      </c>
      <c r="D1341" s="160">
        <f>IF(Model!D1127+Model!D1128-D1124-Model!D1125-Model!D1126-D1289+D1237&gt;0,(1-'Assumptions (Nuclear)'!C29)*(Model!D1127+Model!D1128-D1124-Model!D1125-Model!D1126-D1289+D1237)+D1289-D1184+D1185,Model!D1127+Model!D1128-D1124-Model!D1125-Model!D1126+D1237-D1184+D1185)</f>
        <v>4.220312868</v>
      </c>
      <c r="E1341" s="160">
        <f>IF(Model!E1127+Model!E1128-E1124-Model!E1125-Model!E1126-E1289+E1237&gt;0,(1-'Assumptions (Nuclear)'!D29)*(Model!E1127+Model!E1128-E1124-Model!E1125-Model!E1126-E1289+E1237)+E1289-E1184+E1185,Model!E1127+Model!E1128-E1124-Model!E1125-Model!E1126+E1237-E1184+E1185)</f>
        <v>3.518380428</v>
      </c>
      <c r="F1341" s="160">
        <f>IF(Model!F1127+Model!F1128-F1124-Model!F1125-Model!F1126-F1289+F1237&gt;0,(1-'Assumptions (Nuclear)'!E29)*(Model!F1127+Model!F1128-F1124-Model!F1125-Model!F1126-F1289+F1237)+F1289-F1184+F1185,Model!F1127+Model!F1128-F1124-Model!F1125-Model!F1126+F1237-F1184+F1185)</f>
        <v>4.707559758</v>
      </c>
      <c r="G1341" s="160">
        <f>IF(Model!G1127+Model!G1128-G1124-Model!G1125-Model!G1126-G1289+G1237&gt;0,(1-'Assumptions (Nuclear)'!F29)*(Model!G1127+Model!G1128-G1124-Model!G1125-Model!G1126-G1289+G1237)+G1289-G1184+G1185,Model!G1127+Model!G1128-G1124-Model!G1125-Model!G1126+G1237-G1184+G1185)</f>
        <v>5.515470389</v>
      </c>
      <c r="H1341" s="160">
        <f>IF(Model!H1127+Model!H1128-H1124-Model!H1125-Model!H1126-H1289+H1237&gt;0,(1-'Assumptions (Nuclear)'!G29)*(Model!H1127+Model!H1128-H1124-Model!H1125-Model!H1126-H1289+H1237)+H1289-H1184+H1185,Model!H1127+Model!H1128-H1124-Model!H1125-Model!H1126+H1237-H1184+H1185)</f>
        <v>7.332599959</v>
      </c>
      <c r="I1341" s="160">
        <f>IF(Model!I1127+Model!I1128-I1124-Model!I1125-Model!I1126-I1289+I1237&gt;0,(1-'Assumptions (Nuclear)'!H29)*(Model!I1127+Model!I1128-I1124-Model!I1125-Model!I1126-I1289+I1237)+I1289-I1184+I1185,Model!I1127+Model!I1128-I1124-Model!I1125-Model!I1126+I1237-I1184+I1185)</f>
        <v>6.267377706</v>
      </c>
      <c r="J1341" s="160">
        <f>IF(Model!J1127+Model!J1128-J1124-Model!J1125-Model!J1126-J1289+J1237&gt;0,(1-'Assumptions (Nuclear)'!I29)*(Model!J1127+Model!J1128-J1124-Model!J1125-Model!J1126-J1289+J1237)+J1289-J1184+J1185,Model!J1127+Model!J1128-J1124-Model!J1125-Model!J1126+J1237-J1184+J1185)</f>
        <v>6.930578698</v>
      </c>
      <c r="K1341" s="160">
        <f>IF(Model!K1127+Model!K1128-K1124-Model!K1125-Model!K1126-K1289+K1237&gt;0,(1-'Assumptions (Nuclear)'!J29)*(Model!K1127+Model!K1128-K1124-Model!K1125-Model!K1126-K1289+K1237)+K1289-K1184+K1185,Model!K1127+Model!K1128-K1124-Model!K1125-Model!K1126+K1237-K1184+K1185)</f>
        <v>8.569332266</v>
      </c>
      <c r="L1341" s="160">
        <f>IF(Model!L1127+Model!L1128-L1124-Model!L1125-Model!L1126-L1289+L1237&gt;0,(1-'Assumptions (Nuclear)'!K29)*(Model!L1127+Model!L1128-L1124-Model!L1125-Model!L1126-L1289+L1237)+L1289-L1184+L1185,Model!L1127+Model!L1128-L1124-Model!L1125-Model!L1126+L1237-L1184+L1185)</f>
        <v>5.120044587</v>
      </c>
      <c r="M1341" s="160">
        <f>IF(Model!M1127+Model!M1128-M1124-Model!M1125-Model!M1126-M1289+M1237&gt;0,(1-'Assumptions (Nuclear)'!L29)*(Model!M1127+Model!M1128-M1124-Model!M1125-Model!M1126-M1289+M1237)+M1289-M1184+M1185,Model!M1127+Model!M1128-M1124-Model!M1125-Model!M1126+M1237-M1184+M1185)</f>
        <v>5.043562907</v>
      </c>
      <c r="N1341" s="160">
        <f>IF(Model!N1127+Model!N1128-N1124-Model!N1125-Model!N1126-N1289+N1237&gt;0,(1-'Assumptions (Nuclear)'!M29)*(Model!N1127+Model!N1128-N1124-Model!N1125-Model!N1126-N1289+N1237)+N1289-N1184+N1185,Model!N1127+Model!N1128-N1124-Model!N1125-Model!N1126+N1237-N1184+N1185)</f>
        <v>4.664778485</v>
      </c>
      <c r="O1341" s="160">
        <f>IF(Model!O1127+Model!O1128-O1124-Model!O1125-Model!O1126-O1289+O1237&gt;0,(1-'Assumptions (Nuclear)'!N29)*(Model!O1127+Model!O1128-O1124-Model!O1125-Model!O1126-O1289+O1237)+O1289-O1184+O1185,Model!O1127+Model!O1128-O1124-Model!O1125-Model!O1126+O1237-O1184+O1185)</f>
        <v>3.625513361</v>
      </c>
      <c r="P1341" s="160">
        <f>IF(Model!P1127+Model!P1128-P1124-Model!P1125-Model!P1126-P1289+P1237&gt;0,(1-'Assumptions (Nuclear)'!O29)*(Model!P1127+Model!P1128-P1124-Model!P1125-Model!P1126-P1289+P1237)+P1289-P1184+P1185,Model!P1127+Model!P1128-P1124-Model!P1125-Model!P1126+P1237-P1184+P1185)</f>
        <v>4.370158356</v>
      </c>
      <c r="Q1341" s="160">
        <f>IF(Model!Q1127+Model!Q1128-Q1124-Model!Q1125-Model!Q1126-Q1289+Q1237&gt;0,(1-'Assumptions (Nuclear)'!P29)*(Model!Q1127+Model!Q1128-Q1124-Model!Q1125-Model!Q1126-Q1289+Q1237)+Q1289-Q1184+Q1185,Model!Q1127+Model!Q1128-Q1124-Model!Q1125-Model!Q1126+Q1237-Q1184+Q1185)</f>
        <v>4.929121752</v>
      </c>
      <c r="R1341" s="160">
        <f>IF(Model!R1127+Model!R1128-R1124-Model!R1125-Model!R1126-R1289+R1237&gt;0,(1-'Assumptions (Nuclear)'!Q29)*(Model!R1127+Model!R1128-R1124-Model!R1125-Model!R1126-R1289+R1237)+R1289-R1184+R1185,Model!R1127+Model!R1128-R1124-Model!R1125-Model!R1126+R1237-R1184+R1185)</f>
        <v>3.484935349</v>
      </c>
      <c r="S1341" s="160">
        <f>IF(Model!S1127+Model!S1128-S1124-Model!S1125-Model!S1126-S1289+S1237&gt;0,(1-'Assumptions (Nuclear)'!R29)*(Model!S1127+Model!S1128-S1124-Model!S1125-Model!S1126-S1289+S1237)+S1289-S1184+S1185,Model!S1127+Model!S1128-S1124-Model!S1125-Model!S1126+S1237-S1184+S1185)</f>
        <v>3.832646499</v>
      </c>
      <c r="T1341" s="160">
        <f>IF(Model!T1127+Model!T1128-T1124-Model!T1125-Model!T1126-T1289+T1237&gt;0,(1-'Assumptions (Nuclear)'!S29)*(Model!T1127+Model!T1128-T1124-Model!T1125-Model!T1126-T1289+T1237)+T1289-T1184+T1185,Model!T1127+Model!T1128-T1124-Model!T1125-Model!T1126+T1237-T1184+T1185)</f>
        <v>3.876466888</v>
      </c>
      <c r="U1341" s="160">
        <f>IF(Model!U1127+Model!U1128-U1124-Model!U1125-Model!U1126-U1289+U1237&gt;0,(1-'Assumptions (Nuclear)'!T29)*(Model!U1127+Model!U1128-U1124-Model!U1125-Model!U1126-U1289+U1237)+U1289-U1184+U1185,Model!U1127+Model!U1128-U1124-Model!U1125-Model!U1126+U1237-U1184+U1185)</f>
        <v>4.702222622</v>
      </c>
      <c r="V1341" s="160">
        <f>IF(Model!V1127+Model!V1128-V1124-Model!V1125-Model!V1126-V1289+V1237&gt;0,(1-'Assumptions (Nuclear)'!U29)*(Model!V1127+Model!V1128-V1124-Model!V1125-Model!V1126-V1289+V1237)+V1289-V1184+V1185,Model!V1127+Model!V1128-V1124-Model!V1125-Model!V1126+V1237-V1184+V1185)</f>
        <v>4.851130487</v>
      </c>
      <c r="W1341" s="160">
        <f>IF(Model!W1127+Model!W1128-W1124-Model!W1125-Model!W1126-W1289+W1237&gt;0,(1-'Assumptions (Nuclear)'!V29)*(Model!W1127+Model!W1128-W1124-Model!W1125-Model!W1126-W1289+W1237)+W1289-W1184+W1185,Model!W1127+Model!W1128-W1124-Model!W1125-Model!W1126+W1237-W1184+W1185)</f>
        <v>5.226122986</v>
      </c>
      <c r="X1341" s="160">
        <f>IF(Model!X1127+Model!X1128-X1124-Model!X1125-Model!X1126-X1289+X1237&gt;0,(1-'Assumptions (Nuclear)'!W29)*(Model!X1127+Model!X1128-X1124-Model!X1125-Model!X1126-X1289+X1237)+X1289-X1184+X1185,Model!X1127+Model!X1128-X1124-Model!X1125-Model!X1126+X1237-X1184+X1185)</f>
        <v>5.172803833</v>
      </c>
      <c r="Y1341" s="160">
        <f>IF(Model!Y1127+Model!Y1128-Y1124-Model!Y1125-Model!Y1126-Y1289+Y1237&gt;0,(1-'Assumptions (Nuclear)'!X29)*(Model!Y1127+Model!Y1128-Y1124-Model!Y1125-Model!Y1126-Y1289+Y1237)+Y1289-Y1184+Y1185,Model!Y1127+Model!Y1128-Y1124-Model!Y1125-Model!Y1126+Y1237-Y1184+Y1185)</f>
        <v>5.133243918</v>
      </c>
      <c r="Z1341" s="160">
        <f>IF(Model!Z1127+Model!Z1128-Z1124-Model!Z1125-Model!Z1126-Z1289+Z1237&gt;0,(1-'Assumptions (Nuclear)'!Y29)*(Model!Z1127+Model!Z1128-Z1124-Model!Z1125-Model!Z1126-Z1289+Z1237)+Z1289-Z1184+Z1185,Model!Z1127+Model!Z1128-Z1124-Model!Z1125-Model!Z1126+Z1237-Z1184+Z1185)</f>
        <v>5.159519513</v>
      </c>
      <c r="AA1341" s="160">
        <f>IF(Model!AA1127+Model!AA1128-AA1124-Model!AA1125-Model!AA1126-AA1289+AA1237&gt;0,(1-'Assumptions (Nuclear)'!Z29)*(Model!AA1127+Model!AA1128-AA1124-Model!AA1125-Model!AA1126-AA1289+AA1237)+AA1289-AA1184+AA1185,Model!AA1127+Model!AA1128-AA1124-Model!AA1125-Model!AA1126+AA1237-AA1184+AA1185)</f>
        <v>5.207988762</v>
      </c>
      <c r="AB1341" s="160">
        <f>IF(Model!AB1127+Model!AB1128-AB1124-Model!AB1125-Model!AB1126-AB1289+AB1237&gt;0,(1-'Assumptions (Nuclear)'!AA29)*(Model!AB1127+Model!AB1128-AB1124-Model!AB1125-Model!AB1126-AB1289+AB1237)+AB1289-AB1184+AB1185,Model!AB1127+Model!AB1128-AB1124-Model!AB1125-Model!AB1126+AB1237-AB1184+AB1185)</f>
        <v>5.340970241</v>
      </c>
      <c r="AC1341" s="160">
        <f>IF(Model!AC1127+Model!AC1128-AC1124-Model!AC1125-Model!AC1126-AC1289+AC1237&gt;0,(1-'Assumptions (Nuclear)'!AB29)*(Model!AC1127+Model!AC1128-AC1124-Model!AC1125-Model!AC1126-AC1289+AC1237)+AC1289-AC1184+AC1185,Model!AC1127+Model!AC1128-AC1124-Model!AC1125-Model!AC1126+AC1237-AC1184+AC1185)</f>
        <v>5.353321971</v>
      </c>
      <c r="AD1341" s="160">
        <f>IF(Model!AD1127+Model!AD1128-AD1124-Model!AD1125-Model!AD1126-AD1289+AD1237&gt;0,(1-'Assumptions (Nuclear)'!AC29)*(Model!AD1127+Model!AD1128-AD1124-Model!AD1125-Model!AD1126-AD1289+AD1237)+AD1289-AD1184+AD1185,Model!AD1127+Model!AD1128-AD1124-Model!AD1125-Model!AD1126+AD1237-AD1184+AD1185)</f>
        <v>5.380985716</v>
      </c>
      <c r="AE1341" s="160">
        <f>IF(Model!AE1127+Model!AE1128-AE1124-Model!AE1125-Model!AE1126-AE1289+AE1237&gt;0,(1-'Assumptions (Nuclear)'!AD29)*(Model!AE1127+Model!AE1128-AE1124-Model!AE1125-Model!AE1126-AE1289+AE1237)+AE1289-AE1184+AE1185,Model!AE1127+Model!AE1128-AE1124-Model!AE1125-Model!AE1126+AE1237-AE1184+AE1185)</f>
        <v>5.385221721</v>
      </c>
      <c r="AF1341" s="160">
        <f>IF(Model!AF1127+Model!AF1128-AF1124-Model!AF1125-Model!AF1126-AF1289+AF1237&gt;0,(1-'Assumptions (Nuclear)'!AE29)*(Model!AF1127+Model!AF1128-AF1124-Model!AF1125-Model!AF1126-AF1289+AF1237)+AF1289-AF1184+AF1185,Model!AF1127+Model!AF1128-AF1124-Model!AF1125-Model!AF1126+AF1237-AF1184+AF1185)</f>
        <v>5.394233967</v>
      </c>
      <c r="AG1341" s="160">
        <f>IF(Model!AG1127+Model!AG1128-AG1124-Model!AG1125-Model!AG1126-AG1289+AG1237&gt;0,(1-'Assumptions (Nuclear)'!AF29)*(Model!AG1127+Model!AG1128-AG1124-Model!AG1125-Model!AG1126-AG1289+AG1237)+AG1289-AG1184+AG1185,Model!AG1127+Model!AG1128-AG1124-Model!AG1125-Model!AG1126+AG1237-AG1184+AG1185)</f>
        <v>5.400130263</v>
      </c>
      <c r="AH1341" s="160">
        <f>IF(Model!AH1127+Model!AH1128-AH1124-Model!AH1125-Model!AH1126-AH1289+AH1237&gt;0,(1-'Assumptions (Nuclear)'!AG29)*(Model!AH1127+Model!AH1128-AH1124-Model!AH1125-Model!AH1126-AH1289+AH1237)+AH1289-AH1184+AH1185,Model!AH1127+Model!AH1128-AH1124-Model!AH1125-Model!AH1126+AH1237-AH1184+AH1185)</f>
        <v>5.416355801</v>
      </c>
      <c r="AI1341" s="160">
        <f>IF(Model!AI1127+Model!AI1128-AI1124-Model!AI1125-Model!AI1126-AI1289+AI1237&gt;0,(1-'Assumptions (Nuclear)'!AH29)*(Model!AI1127+Model!AI1128-AI1124-Model!AI1125-Model!AI1126-AI1289+AI1237)+AI1289-AI1184+AI1185,Model!AI1127+Model!AI1128-AI1124-Model!AI1125-Model!AI1126+AI1237-AI1184+AI1185)</f>
        <v>5.388780963</v>
      </c>
      <c r="AJ1341" s="160">
        <f>IF(Model!AJ1127+Model!AJ1128-AJ1124-Model!AJ1125-Model!AJ1126-AJ1289+AJ1237&gt;0,(1-'Assumptions (Nuclear)'!AI29)*(Model!AJ1127+Model!AJ1128-AJ1124-Model!AJ1125-Model!AJ1126-AJ1289+AJ1237)+AJ1289-AJ1184+AJ1185,Model!AJ1127+Model!AJ1128-AJ1124-Model!AJ1125-Model!AJ1126+AJ1237-AJ1184+AJ1185)</f>
        <v>3.364624327</v>
      </c>
      <c r="AK1341" s="160">
        <f>IF(Model!AK1127+Model!AK1128-AK1124-Model!AK1125-Model!AK1126-AK1289+AK1237&gt;0,(1-'Assumptions (Nuclear)'!AJ29)*(Model!AK1127+Model!AK1128-AK1124-Model!AK1125-Model!AK1126-AK1289+AK1237)+AK1289-AK1184+AK1185,Model!AK1127+Model!AK1128-AK1124-Model!AK1125-Model!AK1126+AK1237-AK1184+AK1185)</f>
        <v>2.807783786</v>
      </c>
      <c r="AL1341" s="160">
        <f>IF(Model!AL1127+Model!AL1128-AL1124-Model!AL1125-Model!AL1126-AL1289+AL1237&gt;0,(1-'Assumptions (Nuclear)'!AK29)*(Model!AL1127+Model!AL1128-AL1124-Model!AL1125-Model!AL1126-AL1289+AL1237)+AL1289-AL1184+AL1185,Model!AL1127+Model!AL1128-AL1124-Model!AL1125-Model!AL1126+AL1237-AL1184+AL1185)</f>
        <v>2.74671905</v>
      </c>
      <c r="AM1341" s="160">
        <f>IF(Model!AM1127+Model!AM1128-AM1124-Model!AM1125-Model!AM1126-AM1289+AM1237&gt;0,(1-'Assumptions (Nuclear)'!AL29)*(Model!AM1127+Model!AM1128-AM1124-Model!AM1125-Model!AM1126-AM1289+AM1237)+AM1289-AM1184+AM1185,Model!AM1127+Model!AM1128-AM1124-Model!AM1125-Model!AM1126+AM1237-AM1184+AM1185)</f>
        <v>2.608212417</v>
      </c>
      <c r="AN1341" s="160">
        <f>IF(Model!AN1127+Model!AN1128-AN1124-Model!AN1125-Model!AN1126-AN1289+AN1237&gt;0,(1-'Assumptions (Nuclear)'!AM29)*(Model!AN1127+Model!AN1128-AN1124-Model!AN1125-Model!AN1126-AN1289+AN1237)+AN1289-AN1184+AN1185,Model!AN1127+Model!AN1128-AN1124-Model!AN1125-Model!AN1126+AN1237-AN1184+AN1185)</f>
        <v>1.87568735</v>
      </c>
      <c r="AO1341" s="160">
        <f>IF(Model!AO1127+Model!AO1128-AO1124-Model!AO1125-Model!AO1126-AO1289+AO1237&gt;0,(1-'Assumptions (Nuclear)'!AN29)*(Model!AO1127+Model!AO1128-AO1124-Model!AO1125-Model!AO1126-AO1289+AO1237)+AO1289-AO1184+AO1185,Model!AO1127+Model!AO1128-AO1124-Model!AO1125-Model!AO1126+AO1237-AO1184+AO1185)</f>
        <v>1.841356546</v>
      </c>
      <c r="AP1341" s="160">
        <f>IF(Model!AP1127+Model!AP1128-AP1124-Model!AP1125-Model!AP1126-AP1289+AP1237&gt;0,(1-'Assumptions (Nuclear)'!AO29)*(Model!AP1127+Model!AP1128-AP1124-Model!AP1125-Model!AP1126-AP1289+AP1237)+AP1289-AP1184+AP1185,Model!AP1127+Model!AP1128-AP1124-Model!AP1125-Model!AP1126+AP1237-AP1184+AP1185)</f>
        <v>3.074744937</v>
      </c>
      <c r="AQ1341" s="160">
        <f>IF(Model!AQ1127+Model!AQ1128-AQ1124-Model!AQ1125-Model!AQ1126-AQ1289+AQ1237&gt;0,(1-'Assumptions (Nuclear)'!AP29)*(Model!AQ1127+Model!AQ1128-AQ1124-Model!AQ1125-Model!AQ1126-AQ1289+AQ1237)+AQ1289-AQ1184+AQ1185,Model!AQ1127+Model!AQ1128-AQ1124-Model!AQ1125-Model!AQ1126+AQ1237-AQ1184+AQ1185)</f>
        <v>3.633334043</v>
      </c>
      <c r="AR1341" s="160">
        <f>IF(Model!AR1127+Model!AR1128-AR1124-Model!AR1125-Model!AR1126-AR1289+AR1237&gt;0,(1-'Assumptions (Nuclear)'!AQ29)*(Model!AR1127+Model!AR1128-AR1124-Model!AR1125-Model!AR1126-AR1289+AR1237)+AR1289-AR1184+AR1185,Model!AR1127+Model!AR1128-AR1124-Model!AR1125-Model!AR1126+AR1237-AR1184+AR1185)</f>
        <v>3.187639481</v>
      </c>
      <c r="AS1341" s="160">
        <f>IF(Model!AS1127+Model!AS1128-AS1124-Model!AS1125-Model!AS1126-AS1289+AS1237&gt;0,(1-'Assumptions (Nuclear)'!AR29)*(Model!AS1127+Model!AS1128-AS1124-Model!AS1125-Model!AS1126-AS1289+AS1237)+AS1289-AS1184+AS1185,Model!AS1127+Model!AS1128-AS1124-Model!AS1125-Model!AS1126+AS1237-AS1184+AS1185)</f>
        <v>1.200091924</v>
      </c>
      <c r="AT1341" s="160">
        <f>IF(Model!AT1127+Model!AT1128-AT1124-Model!AT1125-Model!AT1126-AT1289+AT1237&gt;0,(1-'Assumptions (Nuclear)'!AS29)*(Model!AT1127+Model!AT1128-AT1124-Model!AT1125-Model!AT1126-AT1289+AT1237)+AT1289-AT1184+AT1185,Model!AT1127+Model!AT1128-AT1124-Model!AT1125-Model!AT1126+AT1237-AT1184+AT1185)</f>
        <v>-0.1484484916</v>
      </c>
      <c r="AU1341" s="160">
        <f>IF(Model!AU1127+Model!AU1128-AU1124-Model!AU1125-Model!AU1126-AU1289+AU1237&gt;0,(1-'Assumptions (Nuclear)'!AT29)*(Model!AU1127+Model!AU1128-AU1124-Model!AU1125-Model!AU1126-AU1289+AU1237)+AU1289-AU1184+AU1185,Model!AU1127+Model!AU1128-AU1124-Model!AU1125-Model!AU1126+AU1237-AU1184+AU1185)</f>
        <v>-0.2280465568</v>
      </c>
      <c r="AV1341" s="160">
        <f>IF(Model!AV1127+Model!AV1128-AV1124-Model!AV1125-Model!AV1126-AV1289+AV1237&gt;0,(1-'Assumptions (Nuclear)'!AU29)*(Model!AV1127+Model!AV1128-AV1124-Model!AV1125-Model!AV1126-AV1289+AV1237)+AV1289-AV1184+AV1185,Model!AV1127+Model!AV1128-AV1124-Model!AV1125-Model!AV1126+AV1237-AV1184+AV1185)</f>
        <v>-0.05821594449</v>
      </c>
      <c r="AW1341" s="160">
        <f>IF(Model!AW1127+Model!AW1128-AW1124-Model!AW1125-Model!AW1126-AW1289+AW1237&gt;0,(1-'Assumptions (Nuclear)'!AV29)*(Model!AW1127+Model!AW1128-AW1124-Model!AW1125-Model!AW1126-AW1289+AW1237)+AW1289-AW1184+AW1185,Model!AW1127+Model!AW1128-AW1124-Model!AW1125-Model!AW1126+AW1237-AW1184+AW1185)</f>
        <v>-0.1666981959</v>
      </c>
      <c r="AX1341" s="160">
        <f>IF(Model!AX1127+Model!AX1128-AX1124-Model!AX1125-Model!AX1126-AX1289+AX1237&gt;0,(1-'Assumptions (Nuclear)'!AW29)*(Model!AX1127+Model!AX1128-AX1124-Model!AX1125-Model!AX1126-AX1289+AX1237)+AX1289-AX1184+AX1185,Model!AX1127+Model!AX1128-AX1124-Model!AX1125-Model!AX1126+AX1237-AX1184+AX1185)</f>
        <v>0.027410348</v>
      </c>
      <c r="AY1341" s="160">
        <f>IF(Model!AY1127+Model!AY1128-AY1124-Model!AY1125-Model!AY1126-AY1289+AY1237&gt;0,(1-'Assumptions (Nuclear)'!AX29)*(Model!AY1127+Model!AY1128-AY1124-Model!AY1125-Model!AY1126-AY1289+AY1237)+AY1289-AY1184+AY1185,Model!AY1127+Model!AY1128-AY1124-Model!AY1125-Model!AY1126+AY1237-AY1184+AY1185)</f>
        <v>1.671081452</v>
      </c>
      <c r="AZ1341" s="160">
        <f>IF(Model!AZ1127+Model!AZ1128-AZ1124-Model!AZ1125-Model!AZ1126-AZ1289+AZ1237&gt;0,(1-'Assumptions (Nuclear)'!AY29)*(Model!AZ1127+Model!AZ1128-AZ1124-Model!AZ1125-Model!AZ1126-AZ1289+AZ1237)+AZ1289-AZ1184+AZ1185,Model!AZ1127+Model!AZ1128-AZ1124-Model!AZ1125-Model!AZ1126+AZ1237-AZ1184+AZ1185)</f>
        <v>3.179055309</v>
      </c>
      <c r="BA1341" s="160">
        <f>IF(Model!BA1127+Model!BA1128-BA1124-Model!BA1125-Model!BA1126-BA1289+BA1237&gt;0,(1-'Assumptions (Nuclear)'!AZ29)*(Model!BA1127+Model!BA1128-BA1124-Model!BA1125-Model!BA1126-BA1289+BA1237)+BA1289-BA1184+BA1185,Model!BA1127+Model!BA1128-BA1124-Model!BA1125-Model!BA1126+BA1237-BA1184+BA1185)</f>
        <v>3.059645344</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2.202271043</v>
      </c>
      <c r="D1342" s="160">
        <f>IF(Model!D1127+Model!D1128-D1124-Model!D1125-Model!D1126-D1289+D1237&gt;0,'Assumptions (Nuclear)'!C29*(Model!D1127+Model!D1128-D1124-Model!D1125-Model!D1126-D1289+D1237)-'Assumptions (Nuclear)'!C30*Model!D1123/10^3,-'Assumptions (Nuclear)'!C30*Model!D1123/10^3)</f>
        <v>2.27247616</v>
      </c>
      <c r="E1342" s="160">
        <f>IF(Model!E1127+Model!E1128-E1124-Model!E1125-Model!E1126-E1289+E1237&gt;0,'Assumptions (Nuclear)'!D29*(Model!E1127+Model!E1128-E1124-Model!E1125-Model!E1126-E1289+E1237)-'Assumptions (Nuclear)'!D30*Model!E1123/10^3,-'Assumptions (Nuclear)'!D30*Model!E1123/10^3)</f>
        <v>1.894512538</v>
      </c>
      <c r="F1342" s="160">
        <f>IF(Model!F1127+Model!F1128-F1124-Model!F1125-Model!F1126-F1289+F1237&gt;0,'Assumptions (Nuclear)'!E29*(Model!F1127+Model!F1128-F1124-Model!F1125-Model!F1126-F1289+F1237)-'Assumptions (Nuclear)'!E30*Model!F1123/10^3,-'Assumptions (Nuclear)'!E30*Model!F1123/10^3)</f>
        <v>2.53483987</v>
      </c>
      <c r="G1342" s="160">
        <f>IF(Model!G1127+Model!G1128-G1124-Model!G1125-Model!G1126-G1289+G1237&gt;0,'Assumptions (Nuclear)'!F29*(Model!G1127+Model!G1128-G1124-Model!G1125-Model!G1126-G1289+G1237)-'Assumptions (Nuclear)'!F30*Model!G1123/10^3,-'Assumptions (Nuclear)'!F30*Model!G1123/10^3)</f>
        <v>2.969868671</v>
      </c>
      <c r="H1342" s="160">
        <f>IF(Model!H1127+Model!H1128-H1124-Model!H1125-Model!H1126-H1289+H1237&gt;0,'Assumptions (Nuclear)'!G29*(Model!H1127+Model!H1128-H1124-Model!H1125-Model!H1126-H1289+H1237)-'Assumptions (Nuclear)'!G30*Model!H1123/10^3,-'Assumptions (Nuclear)'!G30*Model!H1123/10^3)</f>
        <v>3.948323055</v>
      </c>
      <c r="I1342" s="160">
        <f>IF(Model!I1127+Model!I1128-I1124-Model!I1125-Model!I1126-I1289+I1237&gt;0,'Assumptions (Nuclear)'!H29*(Model!I1127+Model!I1128-I1124-Model!I1125-Model!I1126-I1289+I1237)-'Assumptions (Nuclear)'!H30*Model!I1123/10^3,-'Assumptions (Nuclear)'!H30*Model!I1123/10^3)</f>
        <v>3.374741842</v>
      </c>
      <c r="J1342" s="160">
        <f>IF(Model!J1127+Model!J1128-J1124-Model!J1125-Model!J1126-J1289+J1237&gt;0,'Assumptions (Nuclear)'!I29*(Model!J1127+Model!J1128-J1124-Model!J1125-Model!J1126-J1289+J1237)-'Assumptions (Nuclear)'!I30*Model!J1123/10^3,-'Assumptions (Nuclear)'!I30*Model!J1123/10^3)</f>
        <v>3.731850068</v>
      </c>
      <c r="K1342" s="160">
        <f>IF(Model!K1127+Model!K1128-K1124-Model!K1125-Model!K1126-K1289+K1237&gt;0,'Assumptions (Nuclear)'!J29*(Model!K1127+Model!K1128-K1124-Model!K1125-Model!K1126-K1289+K1237)-'Assumptions (Nuclear)'!J30*Model!K1123/10^3,-'Assumptions (Nuclear)'!J30*Model!K1123/10^3)</f>
        <v>4.614255836</v>
      </c>
      <c r="L1342" s="160">
        <f>IF(Model!L1127+Model!L1128-L1124-Model!L1125-Model!L1126-L1289+L1237&gt;0,'Assumptions (Nuclear)'!K29*(Model!L1127+Model!L1128-L1124-Model!L1125-Model!L1126-L1289+L1237)-'Assumptions (Nuclear)'!K30*Model!L1123/10^3,-'Assumptions (Nuclear)'!K30*Model!L1123/10^3)</f>
        <v>2.756947085</v>
      </c>
      <c r="M1342" s="160">
        <f>IF(Model!M1127+Model!M1128-M1124-Model!M1125-Model!M1126-M1289+M1237&gt;0,'Assumptions (Nuclear)'!L29*(Model!M1127+Model!M1128-M1124-Model!M1125-Model!M1126-M1289+M1237)-'Assumptions (Nuclear)'!L30*Model!M1123/10^3,-'Assumptions (Nuclear)'!L30*Model!M1123/10^3)</f>
        <v>2.715764642</v>
      </c>
      <c r="N1342" s="160">
        <f>IF(Model!N1127+Model!N1128-N1124-Model!N1125-Model!N1126-N1289+N1237&gt;0,'Assumptions (Nuclear)'!M29*(Model!N1127+Model!N1128-N1124-Model!N1125-Model!N1126-N1289+N1237)-'Assumptions (Nuclear)'!M30*Model!N1123/10^3,-'Assumptions (Nuclear)'!M30*Model!N1123/10^3)</f>
        <v>2.5118038</v>
      </c>
      <c r="O1342" s="160">
        <f>IF(Model!O1127+Model!O1128-O1124-Model!O1125-Model!O1126-O1289+O1237&gt;0,'Assumptions (Nuclear)'!N29*(Model!O1127+Model!O1128-O1124-Model!O1125-Model!O1126-O1289+O1237)-'Assumptions (Nuclear)'!N30*Model!O1123/10^3,-'Assumptions (Nuclear)'!N30*Model!O1123/10^3)</f>
        <v>1.952199502</v>
      </c>
      <c r="P1342" s="160">
        <f>IF(Model!P1127+Model!P1128-P1124-Model!P1125-Model!P1126-P1289+P1237&gt;0,'Assumptions (Nuclear)'!O29*(Model!P1127+Model!P1128-P1124-Model!P1125-Model!P1126-P1289+P1237)-'Assumptions (Nuclear)'!O30*Model!P1123/10^3,-'Assumptions (Nuclear)'!O30*Model!P1123/10^3)</f>
        <v>2.353162192</v>
      </c>
      <c r="Q1342" s="160">
        <f>IF(Model!Q1127+Model!Q1128-Q1124-Model!Q1125-Model!Q1126-Q1289+Q1237&gt;0,'Assumptions (Nuclear)'!P29*(Model!Q1127+Model!Q1128-Q1124-Model!Q1125-Model!Q1126-Q1289+Q1237)-'Assumptions (Nuclear)'!P30*Model!Q1123/10^3,-'Assumptions (Nuclear)'!P30*Model!Q1123/10^3)</f>
        <v>2.654142482</v>
      </c>
      <c r="R1342" s="160">
        <f>IF(Model!R1127+Model!R1128-R1124-Model!R1125-Model!R1126-R1289+R1237&gt;0,'Assumptions (Nuclear)'!Q29*(Model!R1127+Model!R1128-R1124-Model!R1125-Model!R1126-R1289+R1237)-'Assumptions (Nuclear)'!Q30*Model!R1123/10^3,-'Assumptions (Nuclear)'!Q30*Model!R1123/10^3)</f>
        <v>1.876503649</v>
      </c>
      <c r="S1342" s="160">
        <f>IF(Model!S1127+Model!S1128-S1124-Model!S1125-Model!S1126-S1289+S1237&gt;0,'Assumptions (Nuclear)'!R29*(Model!S1127+Model!S1128-S1124-Model!S1125-Model!S1126-S1289+S1237)-'Assumptions (Nuclear)'!R30*Model!S1123/10^3,-'Assumptions (Nuclear)'!R30*Model!S1123/10^3)</f>
        <v>2.06373273</v>
      </c>
      <c r="T1342" s="160">
        <f>IF(Model!T1127+Model!T1128-T1124-Model!T1125-Model!T1126-T1289+T1237&gt;0,'Assumptions (Nuclear)'!S29*(Model!T1127+Model!T1128-T1124-Model!T1125-Model!T1126-T1289+T1237)-'Assumptions (Nuclear)'!S30*Model!T1123/10^3,-'Assumptions (Nuclear)'!S30*Model!T1123/10^3)</f>
        <v>2.087328324</v>
      </c>
      <c r="U1342" s="160">
        <f>IF(Model!U1127+Model!U1128-U1124-Model!U1125-Model!U1126-U1289+U1237&gt;0,'Assumptions (Nuclear)'!T29*(Model!U1127+Model!U1128-U1124-Model!U1125-Model!U1126-U1289+U1237)-'Assumptions (Nuclear)'!T30*Model!U1123/10^3,-'Assumptions (Nuclear)'!T30*Model!U1123/10^3)</f>
        <v>1.249957912</v>
      </c>
      <c r="V1342" s="160">
        <f>IF(Model!V1127+Model!V1128-V1124-Model!V1125-Model!V1126-V1289+V1237&gt;0,'Assumptions (Nuclear)'!U29*(Model!V1127+Model!V1128-V1124-Model!V1125-Model!V1126-V1289+V1237)-'Assumptions (Nuclear)'!U30*Model!V1123/10^3,-'Assumptions (Nuclear)'!U30*Model!V1123/10^3)</f>
        <v>1.289541015</v>
      </c>
      <c r="W1342" s="160">
        <f>IF(Model!W1127+Model!W1128-W1124-Model!W1125-Model!W1126-W1289+W1237&gt;0,'Assumptions (Nuclear)'!V29*(Model!W1127+Model!W1128-W1124-Model!W1125-Model!W1126-W1289+W1237)-'Assumptions (Nuclear)'!V30*Model!W1123/10^3,-'Assumptions (Nuclear)'!V30*Model!W1123/10^3)</f>
        <v>1.198748168</v>
      </c>
      <c r="X1342" s="160">
        <f>IF(Model!X1127+Model!X1128-X1124-Model!X1125-Model!X1126-X1289+X1237&gt;0,'Assumptions (Nuclear)'!W29*(Model!X1127+Model!X1128-X1124-Model!X1125-Model!X1126-X1289+X1237)-'Assumptions (Nuclear)'!W30*Model!X1123/10^3,-'Assumptions (Nuclear)'!W30*Model!X1123/10^3)</f>
        <v>1.184533731</v>
      </c>
      <c r="Y1342" s="160">
        <f>IF(Model!Y1127+Model!Y1128-Y1124-Model!Y1125-Model!Y1126-Y1289+Y1237&gt;0,'Assumptions (Nuclear)'!X29*(Model!Y1127+Model!Y1128-Y1124-Model!Y1125-Model!Y1126-Y1289+Y1237)-'Assumptions (Nuclear)'!X30*Model!Y1123/10^3,-'Assumptions (Nuclear)'!X30*Model!Y1123/10^3)</f>
        <v>1.174050568</v>
      </c>
      <c r="Z1342" s="160">
        <f>IF(Model!Z1127+Model!Z1128-Z1124-Model!Z1125-Model!Z1126-Z1289+Z1237&gt;0,'Assumptions (Nuclear)'!Y29*(Model!Z1127+Model!Z1128-Z1124-Model!Z1125-Model!Z1126-Z1289+Z1237)-'Assumptions (Nuclear)'!Y30*Model!Z1123/10^3,-'Assumptions (Nuclear)'!Y30*Model!Z1123/10^3)</f>
        <v>1.18114469</v>
      </c>
      <c r="AA1342" s="160">
        <f>IF(Model!AA1127+Model!AA1128-AA1124-Model!AA1125-Model!AA1126-AA1289+AA1237&gt;0,'Assumptions (Nuclear)'!Z29*(Model!AA1127+Model!AA1128-AA1124-Model!AA1125-Model!AA1126-AA1289+AA1237)-'Assumptions (Nuclear)'!Z30*Model!AA1123/10^3,-'Assumptions (Nuclear)'!Z30*Model!AA1123/10^3)</f>
        <v>1.194218136</v>
      </c>
      <c r="AB1342" s="160">
        <f>IF(Model!AB1127+Model!AB1128-AB1124-Model!AB1125-Model!AB1126-AB1289+AB1237&gt;0,'Assumptions (Nuclear)'!AA29*(Model!AB1127+Model!AB1128-AB1124-Model!AB1125-Model!AB1126-AB1289+AB1237)-'Assumptions (Nuclear)'!AA30*Model!AB1123/10^3,-'Assumptions (Nuclear)'!AA30*Model!AB1123/10^3)</f>
        <v>1.229839732</v>
      </c>
      <c r="AC1342" s="160">
        <f>IF(Model!AC1127+Model!AC1128-AC1124-Model!AC1125-Model!AC1126-AC1289+AC1237&gt;0,'Assumptions (Nuclear)'!AB29*(Model!AC1127+Model!AC1128-AC1124-Model!AC1125-Model!AC1126-AC1289+AC1237)-'Assumptions (Nuclear)'!AB30*Model!AC1123/10^3,-'Assumptions (Nuclear)'!AB30*Model!AC1123/10^3)</f>
        <v>1.23348129</v>
      </c>
      <c r="AD1342" s="160">
        <f>IF(Model!AD1127+Model!AD1128-AD1124-Model!AD1125-Model!AD1126-AD1289+AD1237&gt;0,'Assumptions (Nuclear)'!AC29*(Model!AD1127+Model!AD1128-AD1124-Model!AD1125-Model!AD1126-AD1289+AD1237)-'Assumptions (Nuclear)'!AC30*Model!AD1123/10^3,-'Assumptions (Nuclear)'!AC30*Model!AD1123/10^3)</f>
        <v>1.241282546</v>
      </c>
      <c r="AE1342" s="160">
        <f>IF(Model!AE1127+Model!AE1128-AE1124-Model!AE1125-Model!AE1126-AE1289+AE1237&gt;0,'Assumptions (Nuclear)'!AD29*(Model!AE1127+Model!AE1128-AE1124-Model!AE1125-Model!AE1126-AE1289+AE1237)-'Assumptions (Nuclear)'!AD30*Model!AE1123/10^3,-'Assumptions (Nuclear)'!AD30*Model!AE1123/10^3)</f>
        <v>1.242949005</v>
      </c>
      <c r="AF1342" s="160">
        <f>IF(Model!AF1127+Model!AF1128-AF1124-Model!AF1125-Model!AF1126-AF1289+AF1237&gt;0,'Assumptions (Nuclear)'!AE29*(Model!AF1127+Model!AF1128-AF1124-Model!AF1125-Model!AF1126-AF1289+AF1237)-'Assumptions (Nuclear)'!AE30*Model!AF1123/10^3,-'Assumptions (Nuclear)'!AE30*Model!AF1123/10^3)</f>
        <v>1.245981446</v>
      </c>
      <c r="AG1342" s="160">
        <f>IF(Model!AG1127+Model!AG1128-AG1124-Model!AG1125-Model!AG1126-AG1289+AG1237&gt;0,'Assumptions (Nuclear)'!AF29*(Model!AG1127+Model!AG1128-AG1124-Model!AG1125-Model!AG1126-AG1289+AG1237)-'Assumptions (Nuclear)'!AF30*Model!AG1123/10^3,-'Assumptions (Nuclear)'!AF30*Model!AG1123/10^3)</f>
        <v>1.248285563</v>
      </c>
      <c r="AH1342" s="160">
        <f>IF(Model!AH1127+Model!AH1128-AH1124-Model!AH1125-Model!AH1126-AH1289+AH1237&gt;0,'Assumptions (Nuclear)'!AG29*(Model!AH1127+Model!AH1128-AH1124-Model!AH1125-Model!AH1126-AH1289+AH1237)-'Assumptions (Nuclear)'!AG30*Model!AH1123/10^3,-'Assumptions (Nuclear)'!AG30*Model!AH1123/10^3)</f>
        <v>1.253439121</v>
      </c>
      <c r="AI1342" s="160">
        <f>IF(Model!AI1127+Model!AI1128-AI1124-Model!AI1125-Model!AI1126-AI1289+AI1237&gt;0,'Assumptions (Nuclear)'!AH29*(Model!AI1127+Model!AI1128-AI1124-Model!AI1125-Model!AI1126-AI1289+AI1237)-'Assumptions (Nuclear)'!AH30*Model!AI1123/10^3,-'Assumptions (Nuclear)'!AH30*Model!AI1123/10^3)</f>
        <v>1.247057068</v>
      </c>
      <c r="AJ1342" s="160">
        <f>IF(Model!AJ1127+Model!AJ1128-AJ1124-Model!AJ1125-Model!AJ1126-AJ1289+AJ1237&gt;0,'Assumptions (Nuclear)'!AI29*(Model!AJ1127+Model!AJ1128-AJ1124-Model!AJ1125-Model!AJ1126-AJ1289+AJ1237)-'Assumptions (Nuclear)'!AI30*Model!AJ1123/10^3,-'Assumptions (Nuclear)'!AI30*Model!AJ1123/10^3)</f>
        <v>1.238494682</v>
      </c>
      <c r="AK1342" s="160">
        <f>IF(Model!AK1127+Model!AK1128-AK1124-Model!AK1125-Model!AK1126-AK1289+AK1237&gt;0,'Assumptions (Nuclear)'!AJ29*(Model!AK1127+Model!AK1128-AK1124-Model!AK1125-Model!AK1126-AK1289+AK1237)-'Assumptions (Nuclear)'!AJ30*Model!AK1123/10^3,-'Assumptions (Nuclear)'!AJ30*Model!AK1123/10^3)</f>
        <v>1.229303073</v>
      </c>
      <c r="AL1342" s="160">
        <f>IF(Model!AL1127+Model!AL1128-AL1124-Model!AL1125-Model!AL1126-AL1289+AL1237&gt;0,'Assumptions (Nuclear)'!AK29*(Model!AL1127+Model!AL1128-AL1124-Model!AL1125-Model!AL1126-AL1289+AL1237)-'Assumptions (Nuclear)'!AK30*Model!AL1123/10^3,-'Assumptions (Nuclear)'!AK30*Model!AL1123/10^3)</f>
        <v>1.222900736</v>
      </c>
      <c r="AM1342" s="160">
        <f>IF(Model!AM1127+Model!AM1128-AM1124-Model!AM1125-Model!AM1126-AM1289+AM1237&gt;0,'Assumptions (Nuclear)'!AL29*(Model!AM1127+Model!AM1128-AM1124-Model!AM1125-Model!AM1126-AM1289+AM1237)-'Assumptions (Nuclear)'!AL30*Model!AM1123/10^3,-'Assumptions (Nuclear)'!AL30*Model!AM1123/10^3)</f>
        <v>1.224965745</v>
      </c>
      <c r="AN1342" s="160">
        <f>IF(Model!AN1127+Model!AN1128-AN1124-Model!AN1125-Model!AN1126-AN1289+AN1237&gt;0,'Assumptions (Nuclear)'!AM29*(Model!AN1127+Model!AN1128-AN1124-Model!AN1125-Model!AN1126-AN1289+AN1237)-'Assumptions (Nuclear)'!AM30*Model!AN1123/10^3,-'Assumptions (Nuclear)'!AM30*Model!AN1123/10^3)</f>
        <v>1.223372458</v>
      </c>
      <c r="AO1342" s="160">
        <f>IF(Model!AO1127+Model!AO1128-AO1124-Model!AO1125-Model!AO1126-AO1289+AO1237&gt;0,'Assumptions (Nuclear)'!AN29*(Model!AO1127+Model!AO1128-AO1124-Model!AO1125-Model!AO1126-AO1289+AO1237)-'Assumptions (Nuclear)'!AN30*Model!AO1123/10^3,-'Assumptions (Nuclear)'!AN30*Model!AO1123/10^3)</f>
        <v>1.227089683</v>
      </c>
      <c r="AP1342" s="160">
        <f>IF(Model!AP1127+Model!AP1128-AP1124-Model!AP1125-Model!AP1126-AP1289+AP1237&gt;0,'Assumptions (Nuclear)'!AO29*(Model!AP1127+Model!AP1128-AP1124-Model!AP1125-Model!AP1126-AP1289+AP1237)-'Assumptions (Nuclear)'!AO30*Model!AP1123/10^3,-'Assumptions (Nuclear)'!AO30*Model!AP1123/10^3)</f>
        <v>0.9319038905</v>
      </c>
      <c r="AQ1342" s="160">
        <f>IF(Model!AQ1127+Model!AQ1128-AQ1124-Model!AQ1125-Model!AQ1126-AQ1289+AQ1237&gt;0,'Assumptions (Nuclear)'!AP29*(Model!AQ1127+Model!AQ1128-AQ1124-Model!AQ1125-Model!AQ1126-AQ1289+AQ1237)-'Assumptions (Nuclear)'!AP30*Model!AQ1123/10^3,-'Assumptions (Nuclear)'!AP30*Model!AQ1123/10^3)</f>
        <v>0.66462612</v>
      </c>
      <c r="AR1342" s="160">
        <f>IF(Model!AR1127+Model!AR1128-AR1124-Model!AR1125-Model!AR1126-AR1289+AR1237&gt;0,'Assumptions (Nuclear)'!AQ29*(Model!AR1127+Model!AR1128-AR1124-Model!AR1125-Model!AR1126-AR1289+AR1237)-'Assumptions (Nuclear)'!AQ30*Model!AR1123/10^3,-'Assumptions (Nuclear)'!AQ30*Model!AR1123/10^3)</f>
        <v>0.6555353024</v>
      </c>
      <c r="AS1342" s="160">
        <f>IF(Model!AS1127+Model!AS1128-AS1124-Model!AS1125-Model!AS1126-AS1289+AS1237&gt;0,'Assumptions (Nuclear)'!AR29*(Model!AS1127+Model!AS1128-AS1124-Model!AS1125-Model!AS1126-AS1289+AS1237)-'Assumptions (Nuclear)'!AR30*Model!AS1123/10^3,-'Assumptions (Nuclear)'!AR30*Model!AS1123/10^3)</f>
        <v>0.6811221455</v>
      </c>
      <c r="AT1342" s="160">
        <f>IF(Model!AT1127+Model!AT1128-AT1124-Model!AT1125-Model!AT1126-AT1289+AT1237&gt;0,'Assumptions (Nuclear)'!AS29*(Model!AT1127+Model!AT1128-AT1124-Model!AT1125-Model!AT1126-AT1289+AT1237)-'Assumptions (Nuclear)'!AS30*Model!AT1123/10^3,-'Assumptions (Nuclear)'!AS30*Model!AT1123/10^3)</f>
        <v>0.6063108738</v>
      </c>
      <c r="AU1342" s="160">
        <f>IF(Model!AU1127+Model!AU1128-AU1124-Model!AU1125-Model!AU1126-AU1289+AU1237&gt;0,'Assumptions (Nuclear)'!AT29*(Model!AU1127+Model!AU1128-AU1124-Model!AU1125-Model!AU1126-AU1289+AU1237)-'Assumptions (Nuclear)'!AT30*Model!AU1123/10^3,-'Assumptions (Nuclear)'!AT30*Model!AU1123/10^3)</f>
        <v>0.5785836324</v>
      </c>
      <c r="AV1342" s="160">
        <f>IF(Model!AV1127+Model!AV1128-AV1124-Model!AV1125-Model!AV1126-AV1289+AV1237&gt;0,'Assumptions (Nuclear)'!AU29*(Model!AV1127+Model!AV1128-AV1124-Model!AV1125-Model!AV1126-AV1289+AV1237)-'Assumptions (Nuclear)'!AU30*Model!AV1123/10^3,-'Assumptions (Nuclear)'!AU30*Model!AV1123/10^3)</f>
        <v>0.5558974963</v>
      </c>
      <c r="AW1342" s="160">
        <f>IF(Model!AW1127+Model!AW1128-AW1124-Model!AW1125-Model!AW1126-AW1289+AW1237&gt;0,'Assumptions (Nuclear)'!AV29*(Model!AW1127+Model!AW1128-AW1124-Model!AW1125-Model!AW1126-AW1289+AW1237)-'Assumptions (Nuclear)'!AV30*Model!AW1123/10^3,-'Assumptions (Nuclear)'!AV30*Model!AW1123/10^3)</f>
        <v>0.5283710771</v>
      </c>
      <c r="AX1342" s="160">
        <f>IF(Model!AX1127+Model!AX1128-AX1124-Model!AX1125-Model!AX1126-AX1289+AX1237&gt;0,'Assumptions (Nuclear)'!AW29*(Model!AX1127+Model!AX1128-AX1124-Model!AX1125-Model!AX1126-AX1289+AX1237)-'Assumptions (Nuclear)'!AW30*Model!AX1123/10^3,-'Assumptions (Nuclear)'!AW30*Model!AX1123/10^3)</f>
        <v>0.4875986875</v>
      </c>
      <c r="AY1342" s="160">
        <f>IF(Model!AY1127+Model!AY1128-AY1124-Model!AY1125-Model!AY1126-AY1289+AY1237&gt;0,'Assumptions (Nuclear)'!AX29*(Model!AY1127+Model!AY1128-AY1124-Model!AY1125-Model!AY1126-AY1289+AY1237)-'Assumptions (Nuclear)'!AX30*Model!AY1123/10^3,-'Assumptions (Nuclear)'!AX30*Model!AY1123/10^3)</f>
        <v>0.1997025164</v>
      </c>
      <c r="AZ1342" s="160">
        <f>IF(Model!AZ1127+Model!AZ1128-AZ1124-Model!AZ1125-Model!AZ1126-AZ1289+AZ1237&gt;0,'Assumptions (Nuclear)'!AY29*(Model!AZ1127+Model!AZ1128-AZ1124-Model!AZ1125-Model!AZ1126-AZ1289+AZ1237)-'Assumptions (Nuclear)'!AY30*Model!AZ1123/10^3,-'Assumptions (Nuclear)'!AY30*Model!AZ1123/10^3)</f>
        <v>-0.1485328299</v>
      </c>
      <c r="BA1342" s="160">
        <f>IF(Model!BA1127+Model!BA1128-BA1124-Model!BA1125-Model!BA1126-BA1289+BA1237&gt;0,'Assumptions (Nuclear)'!AZ29*(Model!BA1127+Model!BA1128-BA1124-Model!BA1125-Model!BA1126-BA1289+BA1237)-'Assumptions (Nuclear)'!AZ30*Model!BA1123/10^3,-'Assumptions (Nuclear)'!AZ30*Model!BA1123/10^3)</f>
        <v>-0.1448512736</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v>
      </c>
      <c r="AL1343" s="266">
        <f>'Assumptions (Nuclear)'!$V$28*AL1129/1000000000</f>
        <v>0</v>
      </c>
      <c r="AM1343" s="266">
        <f>'Assumptions (Nuclear)'!$V$28*AM1129/1000000000</f>
        <v>0</v>
      </c>
      <c r="AN1343" s="266">
        <f>'Assumptions (Nuclear)'!$V$28*AN1129/1000000000</f>
        <v>0</v>
      </c>
      <c r="AO1343" s="266">
        <f>'Assumptions (Nuclear)'!$V$28*AO1129/1000000000</f>
        <v>0</v>
      </c>
      <c r="AP1343" s="266">
        <f>'Assumptions (Nuclear)'!$V$28*AP1129/1000000000</f>
        <v>0.7902971818</v>
      </c>
      <c r="AQ1343" s="266">
        <f>'Assumptions (Nuclear)'!$V$28*AQ1129/1000000000</f>
        <v>0.1929198517</v>
      </c>
      <c r="AR1343" s="266">
        <f>'Assumptions (Nuclear)'!$V$28*AR1129/1000000000</f>
        <v>0</v>
      </c>
      <c r="AS1343" s="266">
        <f>'Assumptions (Nuclear)'!$V$28*AS1129/1000000000</f>
        <v>0.04294470335</v>
      </c>
      <c r="AT1343" s="266">
        <f>'Assumptions (Nuclear)'!$V$28*AT1129/1000000000</f>
        <v>0.2595248517</v>
      </c>
      <c r="AU1343" s="266">
        <f>'Assumptions (Nuclear)'!$V$28*AU1129/1000000000</f>
        <v>0</v>
      </c>
      <c r="AV1343" s="266">
        <f>'Assumptions (Nuclear)'!$V$28*AV1129/1000000000</f>
        <v>0.1431497034</v>
      </c>
      <c r="AW1343" s="266">
        <f>'Assumptions (Nuclear)'!$V$28*AW1129/1000000000</f>
        <v>0</v>
      </c>
      <c r="AX1343" s="266">
        <f>'Assumptions (Nuclear)'!$V$28*AX1129/1000000000</f>
        <v>0.1431497034</v>
      </c>
      <c r="AY1343" s="266">
        <f>'Assumptions (Nuclear)'!$V$28*AY1129/1000000000</f>
        <v>0.7002448517</v>
      </c>
      <c r="AZ1343" s="266">
        <f>'Assumptions (Nuclear)'!$V$28*AZ1129/1000000000</f>
        <v>0.6322748517</v>
      </c>
      <c r="BA1343" s="266">
        <f>'Assumptions (Nuclear)'!$V$28*BA1129/1000000000</f>
        <v>0</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3903.9</v>
      </c>
      <c r="Y1348" s="167">
        <f>X1348-'Assumptions (Hydro)'!X36+X1354</f>
        <v>3903.9</v>
      </c>
      <c r="Z1348" s="167">
        <f>Y1348-'Assumptions (Hydro)'!Y36+Y1354</f>
        <v>3903.9</v>
      </c>
      <c r="AA1348" s="167">
        <f>Z1348-'Assumptions (Hydro)'!Z36+Z1354</f>
        <v>3903.9</v>
      </c>
      <c r="AB1348" s="167">
        <f>AA1348-'Assumptions (Hydro)'!AA36+AA1354</f>
        <v>3903.9</v>
      </c>
      <c r="AC1348" s="167">
        <f>AB1348-'Assumptions (Hydro)'!AB36+AB1354</f>
        <v>3903.9</v>
      </c>
      <c r="AD1348" s="167">
        <f>AC1348-'Assumptions (Hydro)'!AC36+AC1354</f>
        <v>3903.9</v>
      </c>
      <c r="AE1348" s="167">
        <f>AD1348-'Assumptions (Hydro)'!AD36+AD1354</f>
        <v>3903.9</v>
      </c>
      <c r="AF1348" s="167">
        <f>AE1348-'Assumptions (Hydro)'!AE36+AE1354</f>
        <v>3903.9</v>
      </c>
      <c r="AG1348" s="167">
        <f>AF1348-'Assumptions (Hydro)'!AF36+AF1354</f>
        <v>3903.9</v>
      </c>
      <c r="AH1348" s="167">
        <f>AG1348-'Assumptions (Hydro)'!AG36+AG1354</f>
        <v>3903.9</v>
      </c>
      <c r="AI1348" s="167">
        <f>AH1348-'Assumptions (Hydro)'!AH36+AH1354</f>
        <v>3903.9</v>
      </c>
      <c r="AJ1348" s="167">
        <f>AI1348-'Assumptions (Hydro)'!AI36+AI1354</f>
        <v>3903.9</v>
      </c>
      <c r="AK1348" s="167">
        <f>AJ1348-'Assumptions (Hydro)'!AJ36+AJ1354</f>
        <v>3903.9</v>
      </c>
      <c r="AL1348" s="167">
        <f>AK1348-'Assumptions (Hydro)'!AK36+AK1354</f>
        <v>3903.9</v>
      </c>
      <c r="AM1348" s="167">
        <f>AL1348-'Assumptions (Hydro)'!AL36+AL1354</f>
        <v>3903.9</v>
      </c>
      <c r="AN1348" s="167">
        <f>AM1348-'Assumptions (Hydro)'!AM36+AM1354</f>
        <v>3903.9</v>
      </c>
      <c r="AO1348" s="167">
        <f>AN1348-'Assumptions (Hydro)'!AN36+AN1354</f>
        <v>3903.9</v>
      </c>
      <c r="AP1348" s="167">
        <f>AO1348-'Assumptions (Hydro)'!AO36+AO1354</f>
        <v>3903.9</v>
      </c>
      <c r="AQ1348" s="167">
        <f>AP1348-'Assumptions (Hydro)'!AP36+AP1354</f>
        <v>3903.9</v>
      </c>
      <c r="AR1348" s="167">
        <f>AQ1348-'Assumptions (Hydro)'!AQ36+AQ1354</f>
        <v>3903.9</v>
      </c>
      <c r="AS1348" s="167">
        <f>AR1348-'Assumptions (Hydro)'!AR36+AR1354</f>
        <v>3903.9</v>
      </c>
      <c r="AT1348" s="167">
        <f>AS1348-'Assumptions (Hydro)'!AS36+AS1354</f>
        <v>3903.9</v>
      </c>
      <c r="AU1348" s="167">
        <f>AT1348-'Assumptions (Hydro)'!AT36+AT1354</f>
        <v>3903.9</v>
      </c>
      <c r="AV1348" s="167">
        <f>AU1348-'Assumptions (Hydro)'!AU36+AU1354</f>
        <v>3903.9</v>
      </c>
      <c r="AW1348" s="167">
        <f>AV1348-'Assumptions (Hydro)'!AV36+AV1354</f>
        <v>3903.9</v>
      </c>
      <c r="AX1348" s="167">
        <f>AW1348-'Assumptions (Hydro)'!AW36+AW1354</f>
        <v>3903.9</v>
      </c>
      <c r="AY1348" s="167">
        <f>AX1348-'Assumptions (Hydro)'!AX36+AX1354</f>
        <v>3903.9</v>
      </c>
      <c r="AZ1348" s="167">
        <f>AY1348-'Assumptions (Hydro)'!AY36+AY1354</f>
        <v>3903.9</v>
      </c>
      <c r="BA1348" s="167">
        <f>AZ1348-'Assumptions (Hydro)'!AZ36+AZ1354</f>
        <v>3903.9</v>
      </c>
    </row>
    <row r="1349" ht="15.75" customHeight="1">
      <c r="A1349" s="272" t="s">
        <v>350</v>
      </c>
      <c r="B1349" s="150" t="s">
        <v>149</v>
      </c>
      <c r="C1349" s="151">
        <v>3365.5</v>
      </c>
      <c r="D1349" s="151">
        <v>3445.5</v>
      </c>
      <c r="E1349" s="151">
        <v>3445.5</v>
      </c>
      <c r="F1349" s="151">
        <v>3444.1</v>
      </c>
      <c r="G1349" s="151">
        <v>3446.0</v>
      </c>
      <c r="H1349" s="151">
        <v>3446.0</v>
      </c>
      <c r="I1349" s="151">
        <v>3446.0</v>
      </c>
      <c r="J1349" s="151">
        <v>3447.4</v>
      </c>
      <c r="K1349" s="151">
        <v>3450.3</v>
      </c>
      <c r="L1349" s="151">
        <v>3450.3</v>
      </c>
      <c r="M1349" s="151">
        <v>3450.3</v>
      </c>
      <c r="N1349" s="151">
        <v>3453.1</v>
      </c>
      <c r="O1349" s="151">
        <v>3453.1</v>
      </c>
      <c r="P1349" s="151">
        <v>3591.1</v>
      </c>
      <c r="Q1349" s="151">
        <v>3591.1</v>
      </c>
      <c r="R1349" s="151">
        <v>3591.1</v>
      </c>
      <c r="S1349" s="151">
        <v>3828.0</v>
      </c>
      <c r="T1349" s="151">
        <v>3903.9</v>
      </c>
      <c r="U1349" s="151">
        <v>3903.9</v>
      </c>
      <c r="V1349" s="172">
        <f t="shared" ref="V1349:W1349" si="51">U1349+V1354</f>
        <v>3903.9</v>
      </c>
      <c r="W1349" s="153">
        <f t="shared" si="51"/>
        <v>3903.9</v>
      </c>
      <c r="X1349" s="154">
        <f t="shared" ref="X1349:AZ1349" si="52">W1349+($BA$1349-$W$1349)/($BA$2-$W$2)</f>
        <v>3773.77</v>
      </c>
      <c r="Y1349" s="154">
        <f t="shared" si="52"/>
        <v>3643.64</v>
      </c>
      <c r="Z1349" s="154">
        <f t="shared" si="52"/>
        <v>3513.51</v>
      </c>
      <c r="AA1349" s="154">
        <f t="shared" si="52"/>
        <v>3383.38</v>
      </c>
      <c r="AB1349" s="154">
        <f t="shared" si="52"/>
        <v>3253.25</v>
      </c>
      <c r="AC1349" s="154">
        <f t="shared" si="52"/>
        <v>3123.12</v>
      </c>
      <c r="AD1349" s="154">
        <f t="shared" si="52"/>
        <v>2992.99</v>
      </c>
      <c r="AE1349" s="154">
        <f t="shared" si="52"/>
        <v>2862.86</v>
      </c>
      <c r="AF1349" s="154">
        <f t="shared" si="52"/>
        <v>2732.73</v>
      </c>
      <c r="AG1349" s="154">
        <f t="shared" si="52"/>
        <v>2602.6</v>
      </c>
      <c r="AH1349" s="154">
        <f t="shared" si="52"/>
        <v>2472.47</v>
      </c>
      <c r="AI1349" s="154">
        <f t="shared" si="52"/>
        <v>2342.34</v>
      </c>
      <c r="AJ1349" s="154">
        <f t="shared" si="52"/>
        <v>2212.21</v>
      </c>
      <c r="AK1349" s="154">
        <f t="shared" si="52"/>
        <v>2082.08</v>
      </c>
      <c r="AL1349" s="154">
        <f t="shared" si="52"/>
        <v>1951.95</v>
      </c>
      <c r="AM1349" s="154">
        <f t="shared" si="52"/>
        <v>1821.82</v>
      </c>
      <c r="AN1349" s="154">
        <f t="shared" si="52"/>
        <v>1691.69</v>
      </c>
      <c r="AO1349" s="154">
        <f t="shared" si="52"/>
        <v>1561.56</v>
      </c>
      <c r="AP1349" s="154">
        <f t="shared" si="52"/>
        <v>1431.43</v>
      </c>
      <c r="AQ1349" s="154">
        <f t="shared" si="52"/>
        <v>1301.3</v>
      </c>
      <c r="AR1349" s="154">
        <f t="shared" si="52"/>
        <v>1171.17</v>
      </c>
      <c r="AS1349" s="154">
        <f t="shared" si="52"/>
        <v>1041.04</v>
      </c>
      <c r="AT1349" s="154">
        <f t="shared" si="52"/>
        <v>910.91</v>
      </c>
      <c r="AU1349" s="154">
        <f t="shared" si="52"/>
        <v>780.78</v>
      </c>
      <c r="AV1349" s="154">
        <f t="shared" si="52"/>
        <v>650.65</v>
      </c>
      <c r="AW1349" s="154">
        <f t="shared" si="52"/>
        <v>520.52</v>
      </c>
      <c r="AX1349" s="154">
        <f t="shared" si="52"/>
        <v>390.39</v>
      </c>
      <c r="AY1349" s="154">
        <f t="shared" si="52"/>
        <v>260.26</v>
      </c>
      <c r="AZ1349" s="154">
        <f t="shared" si="52"/>
        <v>130.13</v>
      </c>
      <c r="BA1349" s="155">
        <f>Inputs!$H$7</f>
        <v>0</v>
      </c>
    </row>
    <row r="1350" ht="15.75" customHeight="1">
      <c r="A1350" s="273" t="s">
        <v>28</v>
      </c>
      <c r="B1350" s="159" t="s">
        <v>150</v>
      </c>
      <c r="C1350" s="274">
        <v>8.807389</v>
      </c>
      <c r="D1350" s="274">
        <v>9.183984</v>
      </c>
      <c r="E1350" s="274">
        <v>10.330612</v>
      </c>
      <c r="F1350" s="274">
        <v>13.628629</v>
      </c>
      <c r="G1350" s="274">
        <v>13.111818</v>
      </c>
      <c r="H1350" s="274">
        <v>10.375787</v>
      </c>
      <c r="I1350" s="274">
        <v>11.131117</v>
      </c>
      <c r="J1350" s="274">
        <v>8.490791</v>
      </c>
      <c r="K1350" s="274">
        <v>9.111644</v>
      </c>
      <c r="L1350" s="274">
        <v>11.57366</v>
      </c>
      <c r="M1350" s="274">
        <v>9.894529</v>
      </c>
      <c r="N1350" s="274">
        <v>11.805211</v>
      </c>
      <c r="O1350" s="274">
        <v>9.160371</v>
      </c>
      <c r="P1350" s="274">
        <v>11.086865</v>
      </c>
      <c r="Q1350" s="274">
        <v>10.092712</v>
      </c>
      <c r="R1350" s="274">
        <v>10.640056</v>
      </c>
      <c r="S1350" s="274">
        <v>10.864143</v>
      </c>
      <c r="T1350" s="274">
        <v>12.660622</v>
      </c>
      <c r="U1350" s="274">
        <v>15.402536</v>
      </c>
      <c r="V1350" s="275">
        <f t="shared" ref="V1350:W1350" si="53">U1350</f>
        <v>15.402536</v>
      </c>
      <c r="W1350" s="275">
        <f t="shared" si="53"/>
        <v>15.402536</v>
      </c>
      <c r="X1350" s="154">
        <f t="shared" ref="X1350:AZ1350" si="54">W1350+($BA$1350-$W$1350)/($BA$2-$W$2)</f>
        <v>14.88911813</v>
      </c>
      <c r="Y1350" s="154">
        <f t="shared" si="54"/>
        <v>14.37570027</v>
      </c>
      <c r="Z1350" s="154">
        <f t="shared" si="54"/>
        <v>13.8622824</v>
      </c>
      <c r="AA1350" s="154">
        <f t="shared" si="54"/>
        <v>13.34886453</v>
      </c>
      <c r="AB1350" s="154">
        <f t="shared" si="54"/>
        <v>12.83544667</v>
      </c>
      <c r="AC1350" s="154">
        <f t="shared" si="54"/>
        <v>12.3220288</v>
      </c>
      <c r="AD1350" s="154">
        <f t="shared" si="54"/>
        <v>11.80861093</v>
      </c>
      <c r="AE1350" s="154">
        <f t="shared" si="54"/>
        <v>11.29519307</v>
      </c>
      <c r="AF1350" s="154">
        <f t="shared" si="54"/>
        <v>10.7817752</v>
      </c>
      <c r="AG1350" s="154">
        <f t="shared" si="54"/>
        <v>10.26835733</v>
      </c>
      <c r="AH1350" s="154">
        <f t="shared" si="54"/>
        <v>9.754939467</v>
      </c>
      <c r="AI1350" s="154">
        <f t="shared" si="54"/>
        <v>9.2415216</v>
      </c>
      <c r="AJ1350" s="154">
        <f t="shared" si="54"/>
        <v>8.728103733</v>
      </c>
      <c r="AK1350" s="154">
        <f t="shared" si="54"/>
        <v>8.214685867</v>
      </c>
      <c r="AL1350" s="154">
        <f t="shared" si="54"/>
        <v>7.701268</v>
      </c>
      <c r="AM1350" s="154">
        <f t="shared" si="54"/>
        <v>7.187850133</v>
      </c>
      <c r="AN1350" s="154">
        <f t="shared" si="54"/>
        <v>6.674432267</v>
      </c>
      <c r="AO1350" s="154">
        <f t="shared" si="54"/>
        <v>6.1610144</v>
      </c>
      <c r="AP1350" s="154">
        <f t="shared" si="54"/>
        <v>5.647596533</v>
      </c>
      <c r="AQ1350" s="154">
        <f t="shared" si="54"/>
        <v>5.134178667</v>
      </c>
      <c r="AR1350" s="154">
        <f t="shared" si="54"/>
        <v>4.6207608</v>
      </c>
      <c r="AS1350" s="154">
        <f t="shared" si="54"/>
        <v>4.107342933</v>
      </c>
      <c r="AT1350" s="154">
        <f t="shared" si="54"/>
        <v>3.593925067</v>
      </c>
      <c r="AU1350" s="154">
        <f t="shared" si="54"/>
        <v>3.0805072</v>
      </c>
      <c r="AV1350" s="154">
        <f t="shared" si="54"/>
        <v>2.567089333</v>
      </c>
      <c r="AW1350" s="154">
        <f t="shared" si="54"/>
        <v>2.053671467</v>
      </c>
      <c r="AX1350" s="154">
        <f t="shared" si="54"/>
        <v>1.5402536</v>
      </c>
      <c r="AY1350" s="154">
        <f t="shared" si="54"/>
        <v>1.026835733</v>
      </c>
      <c r="AZ1350" s="154">
        <f t="shared" si="54"/>
        <v>0.5134178667</v>
      </c>
      <c r="BA1350" s="243">
        <f>Inputs!$I$7</f>
        <v>0</v>
      </c>
    </row>
    <row r="1351" ht="15.75" customHeight="1">
      <c r="A1351" s="273" t="s">
        <v>31</v>
      </c>
      <c r="B1351" s="159" t="s">
        <v>351</v>
      </c>
      <c r="C1351" s="160">
        <f>'Assumptions (Hydro)'!B17*Model!C1349/10^9+'Assumptions (Hydro)'!B18*Model!C1350/10^3</f>
        <v>0.1025996392</v>
      </c>
      <c r="D1351" s="160">
        <f>'Assumptions (Hydro)'!C17*Model!D1349/10^9+'Assumptions (Hydro)'!C18*Model!D1350/10^3</f>
        <v>0.1051942673</v>
      </c>
      <c r="E1351" s="160">
        <f>'Assumptions (Hydro)'!D17*Model!E1349/10^9+'Assumptions (Hydro)'!D18*Model!E1350/10^3</f>
        <v>0.1062622793</v>
      </c>
      <c r="F1351" s="160">
        <f>'Assumptions (Hydro)'!E17*Model!F1349/10^9+'Assumptions (Hydro)'!E18*Model!F1350/10^3</f>
        <v>0.1092949079</v>
      </c>
      <c r="G1351" s="160">
        <f>'Assumptions (Hydro)'!F17*Model!G1349/10^9+'Assumptions (Hydro)'!F18*Model!G1350/10^3</f>
        <v>0.1088668224</v>
      </c>
      <c r="H1351" s="160">
        <f>'Assumptions (Hydro)'!G17*Model!H1349/10^9+'Assumptions (Hydro)'!G18*Model!H1350/10^3</f>
        <v>0.108124819</v>
      </c>
      <c r="I1351" s="160">
        <f>'Assumptions (Hydro)'!H17*Model!I1349/10^9+'Assumptions (Hydro)'!H18*Model!I1350/10^3</f>
        <v>0.1121738998</v>
      </c>
      <c r="J1351" s="160">
        <f>'Assumptions (Hydro)'!I17*Model!J1349/10^9+'Assumptions (Hydro)'!I18*Model!J1350/10^3</f>
        <v>0.1155261201</v>
      </c>
      <c r="K1351" s="160">
        <f>'Assumptions (Hydro)'!J17*Model!K1349/10^9+'Assumptions (Hydro)'!J18*Model!K1350/10^3</f>
        <v>0.1191850411</v>
      </c>
      <c r="L1351" s="160">
        <f>'Assumptions (Hydro)'!K17*Model!L1349/10^9+'Assumptions (Hydro)'!K18*Model!L1350/10^3</f>
        <v>0.1266482258</v>
      </c>
      <c r="M1351" s="160">
        <f>'Assumptions (Hydro)'!L17*Model!M1349/10^9+'Assumptions (Hydro)'!L18*Model!M1350/10^3</f>
        <v>0.1272270894</v>
      </c>
      <c r="N1351" s="160">
        <f>'Assumptions (Hydro)'!M17*Model!N1349/10^9+'Assumptions (Hydro)'!M18*Model!N1350/10^3</f>
        <v>0.1319538663</v>
      </c>
      <c r="O1351" s="160">
        <f>'Assumptions (Hydro)'!N17*Model!O1349/10^9+'Assumptions (Hydro)'!N18*Model!O1350/10^3</f>
        <v>0.1318295854</v>
      </c>
      <c r="P1351" s="160">
        <f>'Assumptions (Hydro)'!O17*Model!P1349/10^9+'Assumptions (Hydro)'!O18*Model!P1350/10^3</f>
        <v>0.1402283025</v>
      </c>
      <c r="Q1351" s="160">
        <f>'Assumptions (Hydro)'!P17*Model!Q1349/10^9+'Assumptions (Hydro)'!P18*Model!Q1350/10^3</f>
        <v>0.1408155153</v>
      </c>
      <c r="R1351" s="160">
        <f>'Assumptions (Hydro)'!Q17*Model!R1349/10^9+'Assumptions (Hydro)'!Q18*Model!R1350/10^3</f>
        <v>0.1463933144</v>
      </c>
      <c r="S1351" s="160">
        <f>'Assumptions (Hydro)'!R17*Model!S1349/10^9+'Assumptions (Hydro)'!R18*Model!S1350/10^3</f>
        <v>0.1579815492</v>
      </c>
      <c r="T1351" s="160">
        <f>'Assumptions (Hydro)'!S17*Model!T1349/10^9+'Assumptions (Hydro)'!S18*Model!T1350/10^3</f>
        <v>0.1613622443</v>
      </c>
      <c r="U1351" s="160">
        <f>'Assumptions (Hydro)'!T17*Model!U1349/10^9+'Assumptions (Hydro)'!T18*Model!U1350/10^3</f>
        <v>0.1712243687</v>
      </c>
      <c r="V1351" s="160">
        <f>'Assumptions (Hydro)'!U17*Model!V1349/10^9+'Assumptions (Hydro)'!U18*Model!V1350/10^3</f>
        <v>0.1733871625</v>
      </c>
      <c r="W1351" s="160">
        <f>'Assumptions (Hydro)'!V17*Model!W1349/10^9+'Assumptions (Hydro)'!V18*Model!W1350/10^3</f>
        <v>0.1768365679</v>
      </c>
      <c r="X1351" s="160">
        <f>'Assumptions (Hydro)'!W17*Model!X1349/10^9+'Assumptions (Hydro)'!W18*Model!X1350/10^3</f>
        <v>0.1743427767</v>
      </c>
      <c r="Y1351" s="160">
        <f>'Assumptions (Hydro)'!X17*Model!Y1349/10^9+'Assumptions (Hydro)'!X18*Model!Y1350/10^3</f>
        <v>0.1716797728</v>
      </c>
      <c r="Z1351" s="160">
        <f>'Assumptions (Hydro)'!Y17*Model!Z1349/10^9+'Assumptions (Hydro)'!Y18*Model!Z1350/10^3</f>
        <v>0.1688418105</v>
      </c>
      <c r="AA1351" s="160">
        <f>'Assumptions (Hydro)'!Z17*Model!AA1349/10^9+'Assumptions (Hydro)'!Z18*Model!AA1350/10^3</f>
        <v>0.1658229826</v>
      </c>
      <c r="AB1351" s="160">
        <f>'Assumptions (Hydro)'!AA17*Model!AB1349/10^9+'Assumptions (Hydro)'!AA18*Model!AB1350/10^3</f>
        <v>0.1626172157</v>
      </c>
      <c r="AC1351" s="160">
        <f>'Assumptions (Hydro)'!AB17*Model!AC1349/10^9+'Assumptions (Hydro)'!AB18*Model!AC1350/10^3</f>
        <v>0.1592182668</v>
      </c>
      <c r="AD1351" s="160">
        <f>'Assumptions (Hydro)'!AC17*Model!AD1349/10^9+'Assumptions (Hydro)'!AC18*Model!AD1350/10^3</f>
        <v>0.1556197181</v>
      </c>
      <c r="AE1351" s="160">
        <f>'Assumptions (Hydro)'!AD17*Model!AE1349/10^9+'Assumptions (Hydro)'!AD18*Model!AE1350/10^3</f>
        <v>0.1518149731</v>
      </c>
      <c r="AF1351" s="160">
        <f>'Assumptions (Hydro)'!AE17*Model!AF1349/10^9+'Assumptions (Hydro)'!AE18*Model!AF1350/10^3</f>
        <v>0.1477972518</v>
      </c>
      <c r="AG1351" s="160">
        <f>'Assumptions (Hydro)'!AF17*Model!AG1349/10^9+'Assumptions (Hydro)'!AF18*Model!AG1350/10^3</f>
        <v>0.1435595861</v>
      </c>
      <c r="AH1351" s="160">
        <f>'Assumptions (Hydro)'!AG17*Model!AH1349/10^9+'Assumptions (Hydro)'!AG18*Model!AH1350/10^3</f>
        <v>0.1390948149</v>
      </c>
      <c r="AI1351" s="160">
        <f>'Assumptions (Hydro)'!AH17*Model!AI1349/10^9+'Assumptions (Hydro)'!AH18*Model!AI1350/10^3</f>
        <v>0.1343955791</v>
      </c>
      <c r="AJ1351" s="160">
        <f>'Assumptions (Hydro)'!AI17*Model!AJ1349/10^9+'Assumptions (Hydro)'!AI18*Model!AJ1350/10^3</f>
        <v>0.1294543168</v>
      </c>
      <c r="AK1351" s="160">
        <f>'Assumptions (Hydro)'!AJ17*Model!AK1349/10^9+'Assumptions (Hydro)'!AJ18*Model!AK1350/10^3</f>
        <v>0.1242632581</v>
      </c>
      <c r="AL1351" s="160">
        <f>'Assumptions (Hydro)'!AK17*Model!AL1349/10^9+'Assumptions (Hydro)'!AK18*Model!AL1350/10^3</f>
        <v>0.1188144196</v>
      </c>
      <c r="AM1351" s="160">
        <f>'Assumptions (Hydro)'!AL17*Model!AM1349/10^9+'Assumptions (Hydro)'!AL18*Model!AM1350/10^3</f>
        <v>0.113099599</v>
      </c>
      <c r="AN1351" s="160">
        <f>'Assumptions (Hydro)'!AM17*Model!AN1349/10^9+'Assumptions (Hydro)'!AM18*Model!AN1350/10^3</f>
        <v>0.1071103701</v>
      </c>
      <c r="AO1351" s="160">
        <f>'Assumptions (Hydro)'!AN17*Model!AO1349/10^9+'Assumptions (Hydro)'!AN18*Model!AO1350/10^3</f>
        <v>0.1008380762</v>
      </c>
      <c r="AP1351" s="160">
        <f>'Assumptions (Hydro)'!AO17*Model!AP1349/10^9+'Assumptions (Hydro)'!AO18*Model!AP1350/10^3</f>
        <v>0.09427382508</v>
      </c>
      <c r="AQ1351" s="160">
        <f>'Assumptions (Hydro)'!AP17*Model!AQ1349/10^9+'Assumptions (Hydro)'!AP18*Model!AQ1350/10^3</f>
        <v>0.08740848266</v>
      </c>
      <c r="AR1351" s="160">
        <f>'Assumptions (Hydro)'!AQ17*Model!AR1349/10^9+'Assumptions (Hydro)'!AQ18*Model!AR1350/10^3</f>
        <v>0.08023266699</v>
      </c>
      <c r="AS1351" s="160">
        <f>'Assumptions (Hydro)'!AR17*Model!AS1349/10^9+'Assumptions (Hydro)'!AR18*Model!AS1350/10^3</f>
        <v>0.07273674197</v>
      </c>
      <c r="AT1351" s="160">
        <f>'Assumptions (Hydro)'!AS17*Model!AT1349/10^9+'Assumptions (Hydro)'!AS18*Model!AT1350/10^3</f>
        <v>0.06491081098</v>
      </c>
      <c r="AU1351" s="160">
        <f>'Assumptions (Hydro)'!AT17*Model!AU1349/10^9+'Assumptions (Hydro)'!AT18*Model!AU1350/10^3</f>
        <v>0.05674471034</v>
      </c>
      <c r="AV1351" s="160">
        <f>'Assumptions (Hydro)'!AU17*Model!AV1349/10^9+'Assumptions (Hydro)'!AU18*Model!AV1350/10^3</f>
        <v>0.04822800257</v>
      </c>
      <c r="AW1351" s="160">
        <f>'Assumptions (Hydro)'!AV17*Model!AW1349/10^9+'Assumptions (Hydro)'!AV18*Model!AW1350/10^3</f>
        <v>0.03934996952</v>
      </c>
      <c r="AX1351" s="160">
        <f>'Assumptions (Hydro)'!AW17*Model!AX1349/10^9+'Assumptions (Hydro)'!AW18*Model!AX1350/10^3</f>
        <v>0.03009960536</v>
      </c>
      <c r="AY1351" s="160">
        <f>'Assumptions (Hydro)'!AX17*Model!AY1349/10^9+'Assumptions (Hydro)'!AX18*Model!AY1350/10^3</f>
        <v>0.02046560937</v>
      </c>
      <c r="AZ1351" s="160">
        <f>'Assumptions (Hydro)'!AY17*Model!AZ1349/10^9+'Assumptions (Hydro)'!AY18*Model!AZ1350/10^3</f>
        <v>0.01043637853</v>
      </c>
      <c r="BA1351" s="160">
        <f>'Assumptions (Hydro)'!AZ17*Model!BA1349/10^9+'Assumptions (Hydro)'!AZ18*Model!BA1350/10^3</f>
        <v>0</v>
      </c>
    </row>
    <row r="1352" ht="15.75" customHeight="1">
      <c r="A1352" s="273" t="s">
        <v>36</v>
      </c>
      <c r="B1352" s="159" t="s">
        <v>351</v>
      </c>
      <c r="C1352" s="95">
        <f>C1350*'Assumptions (Hydro)'!B30/10^3</f>
        <v>0.5895366745</v>
      </c>
      <c r="D1352" s="95">
        <f>D1350*'Assumptions (Hydro)'!C30/10^3</f>
        <v>0.6296787398</v>
      </c>
      <c r="E1352" s="95">
        <f>E1350*'Assumptions (Hydro)'!D30/10^3</f>
        <v>0.6403698444</v>
      </c>
      <c r="F1352" s="95">
        <f>F1350*'Assumptions (Hydro)'!E30/10^3</f>
        <v>1.026915832</v>
      </c>
      <c r="G1352" s="95">
        <f>G1350*'Assumptions (Hydro)'!F30/10^3</f>
        <v>1.038032474</v>
      </c>
      <c r="H1352" s="95">
        <f>H1350*'Assumptions (Hydro)'!G30/10^3</f>
        <v>0.9945492737</v>
      </c>
      <c r="I1352" s="95">
        <f>I1350*'Assumptions (Hydro)'!H30/10^3</f>
        <v>0.9599219285</v>
      </c>
      <c r="J1352" s="95">
        <f>J1350*'Assumptions (Hydro)'!I30/10^3</f>
        <v>0.7442322655</v>
      </c>
      <c r="K1352" s="95">
        <f>K1350*'Assumptions (Hydro)'!J30/10^3</f>
        <v>0.9242687664</v>
      </c>
      <c r="L1352" s="95">
        <f>L1350*'Assumptions (Hydro)'!K30/10^3</f>
        <v>0.8197056269</v>
      </c>
      <c r="M1352" s="95">
        <f>M1350*'Assumptions (Hydro)'!L30/10^3</f>
        <v>0.7245654747</v>
      </c>
      <c r="N1352" s="95">
        <f>N1350*'Assumptions (Hydro)'!M30/10^3</f>
        <v>0.8327667359</v>
      </c>
      <c r="O1352" s="95">
        <f>O1350*'Assumptions (Hydro)'!N30/10^3</f>
        <v>0.5587624782</v>
      </c>
      <c r="P1352" s="95">
        <f>P1350*'Assumptions (Hydro)'!O30/10^3</f>
        <v>0.7507393027</v>
      </c>
      <c r="Q1352" s="95">
        <f>Q1350*'Assumptions (Hydro)'!P30/10^3</f>
        <v>0.7333697599</v>
      </c>
      <c r="R1352" s="95">
        <f>R1350*'Assumptions (Hydro)'!Q30/10^3</f>
        <v>0.6369839765</v>
      </c>
      <c r="S1352" s="95">
        <f>S1350*'Assumptions (Hydro)'!R30/10^3</f>
        <v>0.696065642</v>
      </c>
      <c r="T1352" s="95">
        <f>T1350*'Assumptions (Hydro)'!S30/10^3</f>
        <v>0.7917952999</v>
      </c>
      <c r="U1352" s="95">
        <f>U1350*'Assumptions (Hydro)'!T30/10^3</f>
        <v>0.9888428112</v>
      </c>
      <c r="V1352" s="95">
        <f>V1350*'Assumptions (Hydro)'!U30/10^3</f>
        <v>1.002551068</v>
      </c>
      <c r="W1352" s="95">
        <f>W1350*'Assumptions (Hydro)'!V30/10^3</f>
        <v>1.045728689</v>
      </c>
      <c r="X1352" s="95">
        <f>X1350*'Assumptions (Hydro)'!W30/10^3</f>
        <v>1.018538218</v>
      </c>
      <c r="Y1352" s="95">
        <f>Y1350*'Assumptions (Hydro)'!X30/10^3</f>
        <v>0.9924960463</v>
      </c>
      <c r="Z1352" s="95">
        <f>Z1350*'Assumptions (Hydro)'!Y30/10^3</f>
        <v>0.9726599365</v>
      </c>
      <c r="AA1352" s="95">
        <f>AA1350*'Assumptions (Hydro)'!Z30/10^3</f>
        <v>0.9544376737</v>
      </c>
      <c r="AB1352" s="95">
        <f>AB1350*'Assumptions (Hydro)'!AA30/10^3</f>
        <v>0.9436182701</v>
      </c>
      <c r="AC1352" s="95">
        <f>AC1350*'Assumptions (Hydro)'!AB30/10^3</f>
        <v>0.9205001571</v>
      </c>
      <c r="AD1352" s="95">
        <f>AD1350*'Assumptions (Hydro)'!AC30/10^3</f>
        <v>0.8994809067</v>
      </c>
      <c r="AE1352" s="95">
        <f>AE1350*'Assumptions (Hydro)'!AD30/10^3</f>
        <v>0.8754845411</v>
      </c>
      <c r="AF1352" s="95">
        <f>AF1350*'Assumptions (Hydro)'!AE30/10^3</f>
        <v>0.8510813124</v>
      </c>
      <c r="AG1352" s="95">
        <f>AG1350*'Assumptions (Hydro)'!AF30/10^3</f>
        <v>0.8255221234</v>
      </c>
      <c r="AH1352" s="95">
        <f>AH1350*'Assumptions (Hydro)'!AG30/10^3</f>
        <v>0.7998974274</v>
      </c>
      <c r="AI1352" s="95">
        <f>AI1350*'Assumptions (Hydro)'!AH30/10^3</f>
        <v>0.7697092372</v>
      </c>
      <c r="AJ1352" s="95">
        <f>AJ1350*'Assumptions (Hydro)'!AI30/10^3</f>
        <v>0.7379801979</v>
      </c>
      <c r="AK1352" s="95">
        <f>AK1350*'Assumptions (Hydro)'!AJ30/10^3</f>
        <v>0.7051696644</v>
      </c>
      <c r="AL1352" s="95">
        <f>AL1350*'Assumptions (Hydro)'!AK30/10^3</f>
        <v>0.6721859242</v>
      </c>
      <c r="AM1352" s="95">
        <f>AM1350*'Assumptions (Hydro)'!AL30/10^3</f>
        <v>0.6403767814</v>
      </c>
      <c r="AN1352" s="95">
        <f>AN1350*'Assumptions (Hydro)'!AM30/10^3</f>
        <v>0.6063395335</v>
      </c>
      <c r="AO1352" s="95">
        <f>AO1350*'Assumptions (Hydro)'!AN30/10^3</f>
        <v>0.5722650216</v>
      </c>
      <c r="AP1352" s="95">
        <f>AP1350*'Assumptions (Hydro)'!AO30/10^3</f>
        <v>0.5362979129</v>
      </c>
      <c r="AQ1352" s="95">
        <f>AQ1350*'Assumptions (Hydro)'!AP30/10^3</f>
        <v>0.4974919012</v>
      </c>
      <c r="AR1352" s="95">
        <f>AR1350*'Assumptions (Hydro)'!AQ30/10^3</f>
        <v>0.4564984521</v>
      </c>
      <c r="AS1352" s="95">
        <f>AS1350*'Assumptions (Hydro)'!AR30/10^3</f>
        <v>0.4135064212</v>
      </c>
      <c r="AT1352" s="95">
        <f>AT1350*'Assumptions (Hydro)'!AS30/10^3</f>
        <v>0.3689876037</v>
      </c>
      <c r="AU1352" s="95">
        <f>AU1350*'Assumptions (Hydro)'!AT30/10^3</f>
        <v>0.3228314248</v>
      </c>
      <c r="AV1352" s="95">
        <f>AV1350*'Assumptions (Hydro)'!AU30/10^3</f>
        <v>0.2746301177</v>
      </c>
      <c r="AW1352" s="95">
        <f>AW1350*'Assumptions (Hydro)'!AV30/10^3</f>
        <v>0.2238078432</v>
      </c>
      <c r="AX1352" s="95">
        <f>AX1350*'Assumptions (Hydro)'!AW30/10^3</f>
        <v>0.1715451594</v>
      </c>
      <c r="AY1352" s="95">
        <f>AY1350*'Assumptions (Hydro)'!AX30/10^3</f>
        <v>0.1184858668</v>
      </c>
      <c r="AZ1352" s="95">
        <f>AZ1350*'Assumptions (Hydro)'!AY30/10^3</f>
        <v>0.06082102074</v>
      </c>
      <c r="BA1352" s="95">
        <f>BA1350*'Assumptions (Hydro)'!AZ30/10^3</f>
        <v>0</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0.05068051495</v>
      </c>
      <c r="K1353" s="95">
        <f>K1349*'Assumptions (Hydro)'!J33*'Assumptions (Hydro)'!J32*365/10^9</f>
        <v>0.05155483228</v>
      </c>
      <c r="L1353" s="95">
        <f>L1349*'Assumptions (Hydro)'!K33*'Assumptions (Hydro)'!K32*365/10^9</f>
        <v>0.0596637531</v>
      </c>
      <c r="M1353" s="95">
        <f>M1349*'Assumptions (Hydro)'!L33*'Assumptions (Hydro)'!L32*365/10^9</f>
        <v>0.04165779045</v>
      </c>
      <c r="N1353" s="95">
        <f>N1349*'Assumptions (Hydro)'!M33*'Assumptions (Hydro)'!M32*365/10^9</f>
        <v>0.04310660724</v>
      </c>
      <c r="O1353" s="95">
        <f>O1349*'Assumptions (Hydro)'!N33*'Assumptions (Hydro)'!N32*365/10^9</f>
        <v>0.04152512491</v>
      </c>
      <c r="P1353" s="95">
        <f>P1349*'Assumptions (Hydro)'!O33*'Assumptions (Hydro)'!O32*365/10^9</f>
        <v>0.0373416795</v>
      </c>
      <c r="Q1353" s="95">
        <f>Q1349*'Assumptions (Hydro)'!P33*'Assumptions (Hydro)'!P32*365/10^9</f>
        <v>0.04145339157</v>
      </c>
      <c r="R1353" s="95">
        <f>R1349*'Assumptions (Hydro)'!Q33*'Assumptions (Hydro)'!Q32*365/10^9</f>
        <v>0.04448307414</v>
      </c>
      <c r="S1353" s="95">
        <f>S1349*'Assumptions (Hydro)'!R33*'Assumptions (Hydro)'!R32*365/10^9</f>
        <v>0.0390668774</v>
      </c>
      <c r="T1353" s="95">
        <f>T1349*'Assumptions (Hydro)'!S33*'Assumptions (Hydro)'!S32*365/10^9</f>
        <v>0.04263886002</v>
      </c>
      <c r="U1353" s="95">
        <f>U1349*'Assumptions (Hydro)'!T33*'Assumptions (Hydro)'!T32*365/10^9</f>
        <v>0.04162063845</v>
      </c>
      <c r="V1353" s="95">
        <f>V1349*'Assumptions (Hydro)'!U33*'Assumptions (Hydro)'!U32*365/10^9</f>
        <v>0.04272537558</v>
      </c>
      <c r="W1353" s="95">
        <f>W1349*'Assumptions (Hydro)'!V33*'Assumptions (Hydro)'!V32*365/10^9</f>
        <v>0.0433176744</v>
      </c>
      <c r="X1353" s="95">
        <f>X1349*'Assumptions (Hydro)'!W33*'Assumptions (Hydro)'!W32*365/10^9</f>
        <v>0.04219135167</v>
      </c>
      <c r="Y1353" s="95">
        <f>Y1349*'Assumptions (Hydro)'!X33*'Assumptions (Hydro)'!X32*365/10^9</f>
        <v>0.04111259547</v>
      </c>
      <c r="Z1353" s="95">
        <f>Z1349*'Assumptions (Hydro)'!Y33*'Assumptions (Hydro)'!Y32*365/10^9</f>
        <v>0.04029091567</v>
      </c>
      <c r="AA1353" s="95">
        <f>AA1349*'Assumptions (Hydro)'!Z33*'Assumptions (Hydro)'!Z32*365/10^9</f>
        <v>0.03953608694</v>
      </c>
      <c r="AB1353" s="95">
        <f>AB1349*'Assumptions (Hydro)'!AA33*'Assumptions (Hydro)'!AA32*365/10^9</f>
        <v>0.03908791008</v>
      </c>
      <c r="AC1353" s="95">
        <f>AC1349*'Assumptions (Hydro)'!AB33*'Assumptions (Hydro)'!AB32*365/10^9</f>
        <v>0.03813027843</v>
      </c>
      <c r="AD1353" s="95">
        <f>AD1349*'Assumptions (Hydro)'!AC33*'Assumptions (Hydro)'!AC32*365/10^9</f>
        <v>0.03725958888</v>
      </c>
      <c r="AE1353" s="95">
        <f>AE1349*'Assumptions (Hydro)'!AD33*'Assumptions (Hydro)'!AD32*365/10^9</f>
        <v>0.03626557699</v>
      </c>
      <c r="AF1353" s="95">
        <f>AF1349*'Assumptions (Hydro)'!AE33*'Assumptions (Hydro)'!AE32*365/10^9</f>
        <v>0.03525471143</v>
      </c>
      <c r="AG1353" s="95">
        <f>AG1349*'Assumptions (Hydro)'!AF33*'Assumptions (Hydro)'!AF32*365/10^9</f>
        <v>0.03419596203</v>
      </c>
      <c r="AH1353" s="95">
        <f>AH1349*'Assumptions (Hydro)'!AG33*'Assumptions (Hydro)'!AG32*365/10^9</f>
        <v>0.0331344991</v>
      </c>
      <c r="AI1353" s="95">
        <f>AI1349*'Assumptions (Hydro)'!AH33*'Assumptions (Hydro)'!AH32*365/10^9</f>
        <v>0.03188400056</v>
      </c>
      <c r="AJ1353" s="95">
        <f>AJ1349*'Assumptions (Hydro)'!AI33*'Assumptions (Hydro)'!AI32*365/10^9</f>
        <v>0.03056967477</v>
      </c>
      <c r="AK1353" s="95">
        <f>AK1349*'Assumptions (Hydro)'!AJ33*'Assumptions (Hydro)'!AJ32*365/10^9</f>
        <v>0.02921054976</v>
      </c>
      <c r="AL1353" s="95">
        <f>AL1349*'Assumptions (Hydro)'!AK33*'Assumptions (Hydro)'!AK32*365/10^9</f>
        <v>0.02784424995</v>
      </c>
      <c r="AM1353" s="95">
        <f>AM1349*'Assumptions (Hydro)'!AL33*'Assumptions (Hydro)'!AL32*365/10^9</f>
        <v>0.02652660599</v>
      </c>
      <c r="AN1353" s="95">
        <f>AN1349*'Assumptions (Hydro)'!AM33*'Assumptions (Hydro)'!AM32*365/10^9</f>
        <v>0.02511666626</v>
      </c>
      <c r="AO1353" s="95">
        <f>AO1349*'Assumptions (Hydro)'!AN33*'Assumptions (Hydro)'!AN32*365/10^9</f>
        <v>0.02370518293</v>
      </c>
      <c r="AP1353" s="95">
        <f>AP1349*'Assumptions (Hydro)'!AO33*'Assumptions (Hydro)'!AO32*365/10^9</f>
        <v>0.02221530174</v>
      </c>
      <c r="AQ1353" s="95">
        <f>AQ1349*'Assumptions (Hydro)'!AP33*'Assumptions (Hydro)'!AP32*365/10^9</f>
        <v>0.02060782343</v>
      </c>
      <c r="AR1353" s="95">
        <f>AR1349*'Assumptions (Hydro)'!AQ33*'Assumptions (Hydro)'!AQ32*365/10^9</f>
        <v>0.01890973396</v>
      </c>
      <c r="AS1353" s="95">
        <f>AS1349*'Assumptions (Hydro)'!AR33*'Assumptions (Hydro)'!AR32*365/10^9</f>
        <v>0.01712885637</v>
      </c>
      <c r="AT1353" s="95">
        <f>AT1349*'Assumptions (Hydro)'!AS33*'Assumptions (Hydro)'!AS32*365/10^9</f>
        <v>0.01528473402</v>
      </c>
      <c r="AU1353" s="95">
        <f>AU1349*'Assumptions (Hydro)'!AT33*'Assumptions (Hydro)'!AT32*365/10^9</f>
        <v>0.01337278654</v>
      </c>
      <c r="AV1353" s="95">
        <f>AV1349*'Assumptions (Hydro)'!AU33*'Assumptions (Hydro)'!AU32*365/10^9</f>
        <v>0.01137612283</v>
      </c>
      <c r="AW1353" s="95">
        <f>AW1349*'Assumptions (Hydro)'!AV33*'Assumptions (Hydro)'!AV32*365/10^9</f>
        <v>0.009270889646</v>
      </c>
      <c r="AX1353" s="95">
        <f>AX1349*'Assumptions (Hydro)'!AW33*'Assumptions (Hydro)'!AW32*365/10^9</f>
        <v>0.007105989762</v>
      </c>
      <c r="AY1353" s="95">
        <f>AY1349*'Assumptions (Hydro)'!AX33*'Assumptions (Hydro)'!AX32*365/10^9</f>
        <v>0.004908091601</v>
      </c>
      <c r="AZ1353" s="95">
        <f>AZ1349*'Assumptions (Hydro)'!AY33*'Assumptions (Hydro)'!AY32*365/10^9</f>
        <v>0.0025194156</v>
      </c>
      <c r="BA1353" s="95">
        <f>BA1349*'Assumptions (Hydro)'!AZ33*'Assumptions (Hydro)'!AZ32*365/10^9</f>
        <v>0</v>
      </c>
    </row>
    <row r="1354" ht="15.75" customHeight="1">
      <c r="A1354" s="273" t="s">
        <v>46</v>
      </c>
      <c r="B1354" s="159" t="s">
        <v>149</v>
      </c>
      <c r="C1354" s="172">
        <f t="array" ref="C1354:V1354">transpose('Assumptions (Hydro)'!V108:V127)</f>
        <v>0</v>
      </c>
      <c r="D1354" s="172">
        <v>80.0</v>
      </c>
      <c r="E1354" s="172">
        <v>0.0</v>
      </c>
      <c r="F1354" s="172">
        <v>0.0</v>
      </c>
      <c r="G1354" s="172">
        <v>1.9</v>
      </c>
      <c r="H1354" s="172">
        <v>0.0</v>
      </c>
      <c r="I1354" s="172">
        <v>0.0</v>
      </c>
      <c r="J1354" s="172">
        <v>1.4</v>
      </c>
      <c r="K1354" s="172">
        <v>2.9</v>
      </c>
      <c r="L1354" s="172">
        <v>0.0</v>
      </c>
      <c r="M1354" s="172">
        <v>0.0</v>
      </c>
      <c r="N1354" s="172">
        <v>2.8</v>
      </c>
      <c r="O1354" s="172">
        <v>0.0</v>
      </c>
      <c r="P1354" s="172">
        <v>138.0</v>
      </c>
      <c r="Q1354" s="172">
        <v>0.0</v>
      </c>
      <c r="R1354" s="172">
        <v>0.0</v>
      </c>
      <c r="S1354" s="172">
        <v>236.9</v>
      </c>
      <c r="T1354" s="172">
        <v>75.9</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0.1623642253</v>
      </c>
      <c r="D1356" s="177">
        <f t="shared" si="56"/>
        <v>0.00128538345</v>
      </c>
      <c r="E1356" s="177">
        <f t="shared" si="56"/>
        <v>0.00128538345</v>
      </c>
      <c r="F1356" s="177">
        <f t="shared" si="56"/>
        <v>0.00128538345</v>
      </c>
      <c r="G1356" s="177">
        <f t="shared" si="56"/>
        <v>0.0009471246475</v>
      </c>
      <c r="H1356" s="177">
        <f t="shared" si="56"/>
        <v>0.002958452476</v>
      </c>
      <c r="I1356" s="177">
        <f t="shared" si="56"/>
        <v>0.00304906459</v>
      </c>
      <c r="J1356" s="177">
        <f t="shared" si="56"/>
        <v>0.002166794601</v>
      </c>
      <c r="K1356" s="177">
        <f t="shared" si="56"/>
        <v>0.002144812118</v>
      </c>
      <c r="L1356" s="177">
        <f t="shared" si="56"/>
        <v>0.002230523088</v>
      </c>
      <c r="M1356" s="177">
        <f t="shared" si="56"/>
        <v>0.1143387606</v>
      </c>
      <c r="N1356" s="177">
        <f t="shared" si="56"/>
        <v>0.1142258558</v>
      </c>
      <c r="O1356" s="177">
        <f t="shared" si="56"/>
        <v>0.1167859143</v>
      </c>
      <c r="P1356" s="177">
        <f t="shared" si="56"/>
        <v>0.2023761561</v>
      </c>
      <c r="Q1356" s="177">
        <f t="shared" si="56"/>
        <v>0.2705904047</v>
      </c>
      <c r="R1356" s="177">
        <f t="shared" si="56"/>
        <v>0.2800123711</v>
      </c>
      <c r="S1356" s="177">
        <f t="shared" si="56"/>
        <v>0.06904544206</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0.1623642253</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0.00128538345</v>
      </c>
      <c r="E1361" s="177">
        <f>IF($G$1354&gt;0,'Assumptions (Hydro)'!$V$13*Model!$G$1354*'Assumptions (Hydro)'!D$2/10^9,0)</f>
        <v>0.00128538345</v>
      </c>
      <c r="F1361" s="177">
        <f>IF($G$1354&gt;0,'Assumptions (Hydro)'!$V$13*Model!$G$1354*'Assumptions (Hydro)'!E$2/10^9,0)</f>
        <v>0.00128538345</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0.0009471246475</v>
      </c>
      <c r="H1364" s="177">
        <f>IF($J$1354&gt;0,'Assumptions (Hydro)'!$V$13*Model!$J$1354*'Assumptions (Hydro)'!G$2/10^9,0)</f>
        <v>0.0009632170851</v>
      </c>
      <c r="I1364" s="177">
        <f>IF($J$1354&gt;0,'Assumptions (Hydro)'!$V$13*Model!$J$1354*'Assumptions (Hydro)'!H$2/10^9,0)</f>
        <v>0.0009927187038</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0.001995235391</v>
      </c>
      <c r="I1365" s="177">
        <f>IF($K$1354&gt;0,'Assumptions (Hydro)'!$V$13*Model!$K$1354*'Assumptions (Hydro)'!H$2/10^9,0)</f>
        <v>0.002056345887</v>
      </c>
      <c r="J1365" s="177">
        <f>IF($K$1354&gt;0,'Assumptions (Hydro)'!$V$13*Model!$K$1354*'Assumptions (Hydro)'!I$2/10^9,0)</f>
        <v>0.002166794601</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0.002144812118</v>
      </c>
      <c r="L1368" s="160">
        <f>IF($N$1354&gt;0,'Assumptions (Hydro)'!$V$13*Model!$N$1354*'Assumptions (Hydro)'!K$2/10^9,0)</f>
        <v>0.002230523088</v>
      </c>
      <c r="M1368" s="160">
        <f>IF($N$1354&gt;0,'Assumptions (Hydro)'!$V$13*Model!$N$1354*'Assumptions (Hydro)'!L$2/10^9,0)</f>
        <v>0.002273782171</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0.1120649784</v>
      </c>
      <c r="N1370" s="177">
        <f>IF($P$1354&gt;0,'Assumptions (Hydro)'!$V$13*Model!$P$1354*'Assumptions (Hydro)'!M$2/10^9,0)</f>
        <v>0.1142258558</v>
      </c>
      <c r="O1370" s="177">
        <f>IF($P$1354&gt;0,'Assumptions (Hydro)'!$V$13*Model!$P$1354*'Assumptions (Hydro)'!N$2/10^9,0)</f>
        <v>0.1167859143</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0.2023761561</v>
      </c>
      <c r="Q1373" s="160">
        <f>IF($S$1354&gt;0,'Assumptions (Hydro)'!$V$13*Model!$S$1354*'Assumptions (Hydro)'!P$2/10^9,0)</f>
        <v>0.2049324389</v>
      </c>
      <c r="R1373" s="160">
        <f>IF($S$1354&gt;0,'Assumptions (Hydro)'!$V$13*Model!$S$1354*'Assumptions (Hydro)'!Q$2/10^9,0)</f>
        <v>0.2120681928</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0.06565796585</v>
      </c>
      <c r="R1374" s="160">
        <f>IF($T$1354&gt;0,'Assumptions (Hydro)'!$V$13*Model!$T$1354*'Assumptions (Hydro)'!Q$2/10^9,0)</f>
        <v>0.06794417827</v>
      </c>
      <c r="S1374" s="160">
        <f>IF($T$1354&gt;0,'Assumptions (Hydro)'!$V$13*Model!$T$1354*'Assumptions (Hydro)'!R$2/10^9,0)</f>
        <v>0.06904544206</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0.09741853517</v>
      </c>
      <c r="D1408" s="279">
        <f>'Assumptions (Hydro)'!$V$4*Model!D1356</f>
        <v>0.0007712300701</v>
      </c>
      <c r="E1408" s="279">
        <f>'Assumptions (Hydro)'!$V$4*Model!E1356</f>
        <v>0.0007712300701</v>
      </c>
      <c r="F1408" s="279">
        <f>'Assumptions (Hydro)'!$V$4*Model!F1356</f>
        <v>0.0007712300701</v>
      </c>
      <c r="G1408" s="279">
        <f>'Assumptions (Hydro)'!$V$4*Model!G1356</f>
        <v>0.0005682747885</v>
      </c>
      <c r="H1408" s="279">
        <f>'Assumptions (Hydro)'!$V$4*Model!H1356</f>
        <v>0.001775071485</v>
      </c>
      <c r="I1408" s="279">
        <f>'Assumptions (Hydro)'!$V$4*Model!I1356</f>
        <v>0.001829438754</v>
      </c>
      <c r="J1408" s="279">
        <f>'Assumptions (Hydro)'!$V$4*Model!J1356</f>
        <v>0.001300076761</v>
      </c>
      <c r="K1408" s="279">
        <f>'Assumptions (Hydro)'!$V$4*Model!K1356</f>
        <v>0.001286887271</v>
      </c>
      <c r="L1408" s="279">
        <f>'Assumptions (Hydro)'!$V$4*Model!L1356</f>
        <v>0.001338313853</v>
      </c>
      <c r="M1408" s="279">
        <f>'Assumptions (Hydro)'!$V$4*Model!M1356</f>
        <v>0.06860325635</v>
      </c>
      <c r="N1408" s="279">
        <f>'Assumptions (Hydro)'!$V$4*Model!N1356</f>
        <v>0.06853551345</v>
      </c>
      <c r="O1408" s="279">
        <f>'Assumptions (Hydro)'!$V$4*Model!O1356</f>
        <v>0.0700715486</v>
      </c>
      <c r="P1408" s="279">
        <f>'Assumptions (Hydro)'!$V$4*Model!P1356</f>
        <v>0.1214256937</v>
      </c>
      <c r="Q1408" s="279">
        <f>'Assumptions (Hydro)'!$V$4*Model!Q1356</f>
        <v>0.1623542428</v>
      </c>
      <c r="R1408" s="279">
        <f>'Assumptions (Hydro)'!$V$4*Model!R1356</f>
        <v>0.1680074226</v>
      </c>
      <c r="S1408" s="279">
        <f>'Assumptions (Hydro)'!$V$4*Model!S1356</f>
        <v>0.04142726524</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0.06494569012</v>
      </c>
      <c r="D1409" s="176">
        <f>'Assumptions (Hydro)'!$V$5*Model!D1356</f>
        <v>0.0005141533801</v>
      </c>
      <c r="E1409" s="176">
        <f>'Assumptions (Hydro)'!$V$5*Model!E1356</f>
        <v>0.0005141533801</v>
      </c>
      <c r="F1409" s="176">
        <f>'Assumptions (Hydro)'!$V$5*Model!F1356</f>
        <v>0.0005141533801</v>
      </c>
      <c r="G1409" s="176">
        <f>'Assumptions (Hydro)'!$V$5*Model!G1356</f>
        <v>0.000378849859</v>
      </c>
      <c r="H1409" s="176">
        <f>'Assumptions (Hydro)'!$V$5*Model!H1356</f>
        <v>0.00118338099</v>
      </c>
      <c r="I1409" s="176">
        <f>'Assumptions (Hydro)'!$V$5*Model!I1356</f>
        <v>0.001219625836</v>
      </c>
      <c r="J1409" s="176">
        <f>'Assumptions (Hydro)'!$V$5*Model!J1356</f>
        <v>0.0008667178403</v>
      </c>
      <c r="K1409" s="176">
        <f>'Assumptions (Hydro)'!$V$5*Model!K1356</f>
        <v>0.0008579248473</v>
      </c>
      <c r="L1409" s="176">
        <f>'Assumptions (Hydro)'!$V$5*Model!L1356</f>
        <v>0.0008922092351</v>
      </c>
      <c r="M1409" s="176">
        <f>'Assumptions (Hydro)'!$V$5*Model!M1356</f>
        <v>0.04573550423</v>
      </c>
      <c r="N1409" s="176">
        <f>'Assumptions (Hydro)'!$V$5*Model!N1356</f>
        <v>0.0456903423</v>
      </c>
      <c r="O1409" s="176">
        <f>'Assumptions (Hydro)'!$V$5*Model!O1356</f>
        <v>0.04671436574</v>
      </c>
      <c r="P1409" s="176">
        <f>'Assumptions (Hydro)'!$V$5*Model!P1356</f>
        <v>0.08095046244</v>
      </c>
      <c r="Q1409" s="176">
        <f>'Assumptions (Hydro)'!$V$5*Model!Q1356</f>
        <v>0.1082361619</v>
      </c>
      <c r="R1409" s="176">
        <f>'Assumptions (Hydro)'!$V$5*Model!R1356</f>
        <v>0.1120049484</v>
      </c>
      <c r="S1409" s="176">
        <f>'Assumptions (Hydro)'!$V$5*Model!S1356</f>
        <v>0.02761817682</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-0.004600213744</v>
      </c>
      <c r="E1410" s="177">
        <f t="array" ref="E1410">SUM(IF(ISERROR(E1411:E1461),"",E1411:E1461))</f>
        <v>-0.004818723896</v>
      </c>
      <c r="F1410" s="177">
        <f t="array" ref="F1410">SUM(IF(ISERROR(F1411:F1461),"",F1411:F1461))</f>
        <v>-0.005047613282</v>
      </c>
      <c r="G1410" s="177">
        <f t="array" ref="G1410">SUM(IF(ISERROR(G1411:G1461),"",G1411:G1461))</f>
        <v>-0.005396629989</v>
      </c>
      <c r="H1410" s="177">
        <f t="array" ref="H1410">SUM(IF(ISERROR(H1411:H1461),"",H1411:H1461))</f>
        <v>-0.005652969913</v>
      </c>
      <c r="I1410" s="177">
        <f t="array" ref="I1410">SUM(IF(ISERROR(I1411:I1461),"",I1411:I1461))</f>
        <v>-0.005921485984</v>
      </c>
      <c r="J1410" s="177">
        <f t="array" ref="J1410">SUM(IF(ISERROR(J1411:J1461),"",J1411:J1461))</f>
        <v>-0.006285008053</v>
      </c>
      <c r="K1410" s="177">
        <f t="array" ref="K1410">SUM(IF(ISERROR(K1411:K1461),"",K1411:K1461))</f>
        <v>-0.006759729193</v>
      </c>
      <c r="L1410" s="177">
        <f t="array" ref="L1410">SUM(IF(ISERROR(L1411:L1461),"",L1411:L1461))</f>
        <v>-0.00708081633</v>
      </c>
      <c r="M1410" s="177">
        <f t="array" ref="M1410">SUM(IF(ISERROR(M1411:M1461),"",M1411:M1461))</f>
        <v>-0.007417155105</v>
      </c>
      <c r="N1410" s="177">
        <f t="array" ref="N1410">SUM(IF(ISERROR(N1411:N1461),"",N1411:N1461))</f>
        <v>-0.007957857292</v>
      </c>
      <c r="O1410" s="177">
        <f t="array" ref="O1410">SUM(IF(ISERROR(O1411:O1461),"",O1411:O1461))</f>
        <v>-0.008335855513</v>
      </c>
      <c r="P1410" s="177">
        <f t="array" ref="P1410">SUM(IF(ISERROR(P1411:P1461),"",P1411:P1461))</f>
        <v>-0.0184520926</v>
      </c>
      <c r="Q1410" s="177">
        <f t="array" ref="Q1410">SUM(IF(ISERROR(Q1411:Q1461),"",Q1411:Q1461))</f>
        <v>-0.019328567</v>
      </c>
      <c r="R1410" s="177">
        <f t="array" ref="R1410">SUM(IF(ISERROR(R1411:R1461),"",R1411:R1461))</f>
        <v>-0.02024667393</v>
      </c>
      <c r="S1410" s="177">
        <f t="array" ref="S1410">SUM(IF(ISERROR(S1411:S1461),"",S1411:S1461))</f>
        <v>-0.02952940151</v>
      </c>
      <c r="T1410" s="177">
        <f t="array" ref="T1410">SUM(IF(ISERROR(T1411:T1461),"",T1411:T1461))</f>
        <v>-0.03667359742</v>
      </c>
      <c r="U1410" s="177">
        <f t="array" ref="U1410">SUM(IF(ISERROR(U1411:U1461),"",U1411:U1461))</f>
        <v>-0.0384155933</v>
      </c>
      <c r="V1410" s="177">
        <f t="array" ref="V1410">SUM(IF(ISERROR(V1411:V1461),"",V1411:V1461))</f>
        <v>-0.04002117862</v>
      </c>
      <c r="W1410" s="177">
        <f t="array" ref="W1410">SUM(IF(ISERROR(W1411:W1461),"",W1411:W1461))</f>
        <v>-0.04192218461</v>
      </c>
      <c r="X1410" s="177">
        <f t="array" ref="X1410">SUM(IF(ISERROR(X1411:X1461),"",X1411:X1461))</f>
        <v>-0.04391348837</v>
      </c>
      <c r="Y1410" s="177">
        <f t="array" ref="Y1410">SUM(IF(ISERROR(Y1411:Y1461),"",Y1411:Y1461))</f>
        <v>-0.04583439037</v>
      </c>
      <c r="Z1410" s="177">
        <f t="array" ref="Z1410">SUM(IF(ISERROR(Z1411:Z1461),"",Z1411:Z1461))</f>
        <v>-0.04765811694</v>
      </c>
      <c r="AA1410" s="177">
        <f t="array" ref="AA1410">SUM(IF(ISERROR(AA1411:AA1461),"",AA1411:AA1461))</f>
        <v>-0.04992187749</v>
      </c>
      <c r="AB1410" s="177">
        <f t="array" ref="AB1410">SUM(IF(ISERROR(AB1411:AB1461),"",AB1411:AB1461))</f>
        <v>-0.05229316667</v>
      </c>
      <c r="AC1410" s="177">
        <f t="array" ref="AC1410">SUM(IF(ISERROR(AC1411:AC1461),"",AC1411:AC1461))</f>
        <v>-0.05439920493</v>
      </c>
      <c r="AD1410" s="177">
        <f t="array" ref="AD1410">SUM(IF(ISERROR(AD1411:AD1461),"",AD1411:AD1461))</f>
        <v>-0.05698316716</v>
      </c>
      <c r="AE1410" s="177">
        <f t="array" ref="AE1410">SUM(IF(ISERROR(AE1411:AE1461),"",AE1411:AE1461))</f>
        <v>-0.04019189631</v>
      </c>
      <c r="AF1410" s="177">
        <f t="array" ref="AF1410">SUM(IF(ISERROR(AF1411:AF1461),"",AF1411:AF1461))</f>
        <v>-0.04210101139</v>
      </c>
      <c r="AG1410" s="177">
        <f t="array" ref="AG1410">SUM(IF(ISERROR(AG1411:AG1461),"",AG1411:AG1461))</f>
        <v>-0.04410080943</v>
      </c>
      <c r="AH1410" s="177">
        <f t="array" ref="AH1410">SUM(IF(ISERROR(AH1411:AH1461),"",AH1411:AH1461))</f>
        <v>-0.0109947547</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-0.004600213744</v>
      </c>
      <c r="E1412" s="177">
        <f>IF($D$1354&gt;0,PPMT('Assumptions (Hydro)'!$V$6,Model!X$1,'Assumptions (Hydro)'!$V$9,'Assumptions (Hydro)'!$V$4*Model!$D$1354*'Assumptions (Hydro)'!$B$2/10^9),0)</f>
        <v>-0.004818723896</v>
      </c>
      <c r="F1412" s="177">
        <f>IF($D$1354&gt;0,PPMT('Assumptions (Hydro)'!$V$6,Model!Y$1,'Assumptions (Hydro)'!$V$9,'Assumptions (Hydro)'!$V$4*Model!$D$1354*'Assumptions (Hydro)'!$B$2/10^9),0)</f>
        <v>-0.005047613282</v>
      </c>
      <c r="G1412" s="177">
        <f>IF($D$1354&gt;0,PPMT('Assumptions (Hydro)'!$V$6,Model!Z$1,'Assumptions (Hydro)'!$V$9,'Assumptions (Hydro)'!$V$4*Model!$D$1354*'Assumptions (Hydro)'!$B$2/10^9),0)</f>
        <v>-0.005287374912</v>
      </c>
      <c r="H1412" s="177">
        <f>IF($D$1354&gt;0,PPMT('Assumptions (Hydro)'!$V$6,Model!AA$1,'Assumptions (Hydro)'!$V$9,'Assumptions (Hydro)'!$V$4*Model!$D$1354*'Assumptions (Hydro)'!$B$2/10^9),0)</f>
        <v>-0.005538525221</v>
      </c>
      <c r="I1412" s="177">
        <f>IF($D$1354&gt;0,PPMT('Assumptions (Hydro)'!$V$6,Model!AB$1,'Assumptions (Hydro)'!$V$9,'Assumptions (Hydro)'!$V$4*Model!$D$1354*'Assumptions (Hydro)'!$B$2/10^9),0)</f>
        <v>-0.005801605169</v>
      </c>
      <c r="J1412" s="177">
        <f>IF($D$1354&gt;0,PPMT('Assumptions (Hydro)'!$V$6,Model!AC$1,'Assumptions (Hydro)'!$V$9,'Assumptions (Hydro)'!$V$4*Model!$D$1354*'Assumptions (Hydro)'!$B$2/10^9),0)</f>
        <v>-0.006077181414</v>
      </c>
      <c r="K1412" s="177">
        <f>IF($D$1354&gt;0,PPMT('Assumptions (Hydro)'!$V$6,Model!AD$1,'Assumptions (Hydro)'!$V$9,'Assumptions (Hydro)'!$V$4*Model!$D$1354*'Assumptions (Hydro)'!$B$2/10^9),0)</f>
        <v>-0.006365847531</v>
      </c>
      <c r="L1412" s="177">
        <f>IF($D$1354&gt;0,PPMT('Assumptions (Hydro)'!$V$6,Model!AE$1,'Assumptions (Hydro)'!$V$9,'Assumptions (Hydro)'!$V$4*Model!$D$1354*'Assumptions (Hydro)'!$B$2/10^9),0)</f>
        <v>-0.006668225289</v>
      </c>
      <c r="M1412" s="177">
        <f>IF($D$1354&gt;0,PPMT('Assumptions (Hydro)'!$V$6,Model!AF$1,'Assumptions (Hydro)'!$V$9,'Assumptions (Hydro)'!$V$4*Model!$D$1354*'Assumptions (Hydro)'!$B$2/10^9),0)</f>
        <v>-0.00698496599</v>
      </c>
      <c r="N1412" s="177">
        <f>IF($D$1354&gt;0,PPMT('Assumptions (Hydro)'!$V$6,Model!AG$1,'Assumptions (Hydro)'!$V$9,'Assumptions (Hydro)'!$V$4*Model!$D$1354*'Assumptions (Hydro)'!$B$2/10^9),0)</f>
        <v>-0.007316751875</v>
      </c>
      <c r="O1412" s="177">
        <f>IF($D$1354&gt;0,PPMT('Assumptions (Hydro)'!$V$6,Model!AH$1,'Assumptions (Hydro)'!$V$9,'Assumptions (Hydro)'!$V$4*Model!$D$1354*'Assumptions (Hydro)'!$B$2/10^9),0)</f>
        <v>-0.007664297589</v>
      </c>
      <c r="P1412" s="177">
        <f>IF($D$1354&gt;0,PPMT('Assumptions (Hydro)'!$V$6,Model!AI$1,'Assumptions (Hydro)'!$V$9,'Assumptions (Hydro)'!$V$4*Model!$D$1354*'Assumptions (Hydro)'!$B$2/10^9),0)</f>
        <v>-0.008028351724</v>
      </c>
      <c r="Q1412" s="177">
        <f>IF($D$1354&gt;0,PPMT('Assumptions (Hydro)'!$V$6,Model!AJ$1,'Assumptions (Hydro)'!$V$9,'Assumptions (Hydro)'!$V$4*Model!$D$1354*'Assumptions (Hydro)'!$B$2/10^9),0)</f>
        <v>-0.008409698431</v>
      </c>
      <c r="R1412" s="177">
        <f>IF($D$1354&gt;0,PPMT('Assumptions (Hydro)'!$V$6,Model!AK$1,'Assumptions (Hydro)'!$V$9,'Assumptions (Hydro)'!$V$4*Model!$D$1354*'Assumptions (Hydro)'!$B$2/10^9),0)</f>
        <v>-0.008809159107</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-0.0001092550764</v>
      </c>
      <c r="H1415" s="160">
        <f>IF($G$1354&gt;0,PPMT('Assumptions (Hydro)'!$V$6,Model!X$1,'Assumptions (Hydro)'!$V$9,'Assumptions (Hydro)'!$V$4*Model!$G$1354*AVERAGE('Assumptions (Hydro)'!$C$2:$E$2)/10^9),0)</f>
        <v>-0.0001144446925</v>
      </c>
      <c r="I1415" s="160">
        <f>IF($G$1354&gt;0,PPMT('Assumptions (Hydro)'!$V$6,Model!Y$1,'Assumptions (Hydro)'!$V$9,'Assumptions (Hydro)'!$V$4*Model!$G$1354*AVERAGE('Assumptions (Hydro)'!$C$2:$E$2)/10^9),0)</f>
        <v>-0.0001198808154</v>
      </c>
      <c r="J1415" s="160">
        <f>IF($G$1354&gt;0,PPMT('Assumptions (Hydro)'!$V$6,Model!Z$1,'Assumptions (Hydro)'!$V$9,'Assumptions (Hydro)'!$V$4*Model!$G$1354*AVERAGE('Assumptions (Hydro)'!$C$2:$E$2)/10^9),0)</f>
        <v>-0.0001255751542</v>
      </c>
      <c r="K1415" s="160">
        <f>IF($G$1354&gt;0,PPMT('Assumptions (Hydro)'!$V$6,Model!AA$1,'Assumptions (Hydro)'!$V$9,'Assumptions (Hydro)'!$V$4*Model!$G$1354*AVERAGE('Assumptions (Hydro)'!$C$2:$E$2)/10^9),0)</f>
        <v>-0.000131539974</v>
      </c>
      <c r="L1415" s="160">
        <f>IF($G$1354&gt;0,PPMT('Assumptions (Hydro)'!$V$6,Model!AB$1,'Assumptions (Hydro)'!$V$9,'Assumptions (Hydro)'!$V$4*Model!$G$1354*AVERAGE('Assumptions (Hydro)'!$C$2:$E$2)/10^9),0)</f>
        <v>-0.0001377881228</v>
      </c>
      <c r="M1415" s="160">
        <f>IF($G$1354&gt;0,PPMT('Assumptions (Hydro)'!$V$6,Model!AC$1,'Assumptions (Hydro)'!$V$9,'Assumptions (Hydro)'!$V$4*Model!$G$1354*AVERAGE('Assumptions (Hydro)'!$C$2:$E$2)/10^9),0)</f>
        <v>-0.0001443330586</v>
      </c>
      <c r="N1415" s="160">
        <f>IF($G$1354&gt;0,PPMT('Assumptions (Hydro)'!$V$6,Model!AD$1,'Assumptions (Hydro)'!$V$9,'Assumptions (Hydro)'!$V$4*Model!$G$1354*AVERAGE('Assumptions (Hydro)'!$C$2:$E$2)/10^9),0)</f>
        <v>-0.0001511888789</v>
      </c>
      <c r="O1415" s="160">
        <f>IF($G$1354&gt;0,PPMT('Assumptions (Hydro)'!$V$6,Model!AE$1,'Assumptions (Hydro)'!$V$9,'Assumptions (Hydro)'!$V$4*Model!$G$1354*AVERAGE('Assumptions (Hydro)'!$C$2:$E$2)/10^9),0)</f>
        <v>-0.0001583703506</v>
      </c>
      <c r="P1415" s="160">
        <f>IF($G$1354&gt;0,PPMT('Assumptions (Hydro)'!$V$6,Model!AF$1,'Assumptions (Hydro)'!$V$9,'Assumptions (Hydro)'!$V$4*Model!$G$1354*AVERAGE('Assumptions (Hydro)'!$C$2:$E$2)/10^9),0)</f>
        <v>-0.0001658929423</v>
      </c>
      <c r="Q1415" s="160">
        <f>IF($G$1354&gt;0,PPMT('Assumptions (Hydro)'!$V$6,Model!AG$1,'Assumptions (Hydro)'!$V$9,'Assumptions (Hydro)'!$V$4*Model!$G$1354*AVERAGE('Assumptions (Hydro)'!$C$2:$E$2)/10^9),0)</f>
        <v>-0.000173772857</v>
      </c>
      <c r="R1415" s="160">
        <f>IF($G$1354&gt;0,PPMT('Assumptions (Hydro)'!$V$6,Model!AH$1,'Assumptions (Hydro)'!$V$9,'Assumptions (Hydro)'!$V$4*Model!$G$1354*AVERAGE('Assumptions (Hydro)'!$C$2:$E$2)/10^9),0)</f>
        <v>-0.0001820270677</v>
      </c>
      <c r="S1415" s="160">
        <f>IF($G$1354&gt;0,PPMT('Assumptions (Hydro)'!$V$6,Model!AI$1,'Assumptions (Hydro)'!$V$9,'Assumptions (Hydro)'!$V$4*Model!$G$1354*AVERAGE('Assumptions (Hydro)'!$C$2:$E$2)/10^9),0)</f>
        <v>-0.0001906733535</v>
      </c>
      <c r="T1415" s="160">
        <f>IF($G$1354&gt;0,PPMT('Assumptions (Hydro)'!$V$6,Model!AJ$1,'Assumptions (Hydro)'!$V$9,'Assumptions (Hydro)'!$V$4*Model!$G$1354*AVERAGE('Assumptions (Hydro)'!$C$2:$E$2)/10^9),0)</f>
        <v>-0.0001997303377</v>
      </c>
      <c r="U1415" s="160">
        <f>IF($G$1354&gt;0,PPMT('Assumptions (Hydro)'!$V$6,Model!AK$1,'Assumptions (Hydro)'!$V$9,'Assumptions (Hydro)'!$V$4*Model!$G$1354*AVERAGE('Assumptions (Hydro)'!$C$2:$E$2)/10^9),0)</f>
        <v>-0.0002092175288</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-0.00008225148424</v>
      </c>
      <c r="K1418" s="160">
        <f>IF($J$1354&gt;0,PPMT('Assumptions (Hydro)'!$V$6,Model!X$1,'Assumptions (Hydro)'!$V$9,'Assumptions (Hydro)'!$V$4*Model!$J$1354*AVERAGE('Assumptions (Hydro)'!$F$2:$H$2)/10^9),0)</f>
        <v>-0.00008615842975</v>
      </c>
      <c r="L1418" s="160">
        <f>IF($J$1354&gt;0,PPMT('Assumptions (Hydro)'!$V$6,Model!Y$1,'Assumptions (Hydro)'!$V$9,'Assumptions (Hydro)'!$V$4*Model!$J$1354*AVERAGE('Assumptions (Hydro)'!$F$2:$H$2)/10^9),0)</f>
        <v>-0.00009025095516</v>
      </c>
      <c r="M1418" s="160">
        <f>IF($J$1354&gt;0,PPMT('Assumptions (Hydro)'!$V$6,Model!Z$1,'Assumptions (Hydro)'!$V$9,'Assumptions (Hydro)'!$V$4*Model!$J$1354*AVERAGE('Assumptions (Hydro)'!$F$2:$H$2)/10^9),0)</f>
        <v>-0.00009453787553</v>
      </c>
      <c r="N1418" s="160">
        <f>IF($J$1354&gt;0,PPMT('Assumptions (Hydro)'!$V$6,Model!AA$1,'Assumptions (Hydro)'!$V$9,'Assumptions (Hydro)'!$V$4*Model!$J$1354*AVERAGE('Assumptions (Hydro)'!$F$2:$H$2)/10^9),0)</f>
        <v>-0.00009902842462</v>
      </c>
      <c r="O1418" s="160">
        <f>IF($J$1354&gt;0,PPMT('Assumptions (Hydro)'!$V$6,Model!AB$1,'Assumptions (Hydro)'!$V$9,'Assumptions (Hydro)'!$V$4*Model!$J$1354*AVERAGE('Assumptions (Hydro)'!$F$2:$H$2)/10^9),0)</f>
        <v>-0.0001037322748</v>
      </c>
      <c r="P1418" s="160">
        <f>IF($J$1354&gt;0,PPMT('Assumptions (Hydro)'!$V$6,Model!AC$1,'Assumptions (Hydro)'!$V$9,'Assumptions (Hydro)'!$V$4*Model!$J$1354*AVERAGE('Assumptions (Hydro)'!$F$2:$H$2)/10^9),0)</f>
        <v>-0.0001086595578</v>
      </c>
      <c r="Q1418" s="160">
        <f>IF($J$1354&gt;0,PPMT('Assumptions (Hydro)'!$V$6,Model!AD$1,'Assumptions (Hydro)'!$V$9,'Assumptions (Hydro)'!$V$4*Model!$J$1354*AVERAGE('Assumptions (Hydro)'!$F$2:$H$2)/10^9),0)</f>
        <v>-0.0001138208868</v>
      </c>
      <c r="R1418" s="160">
        <f>IF($J$1354&gt;0,PPMT('Assumptions (Hydro)'!$V$6,Model!AE$1,'Assumptions (Hydro)'!$V$9,'Assumptions (Hydro)'!$V$4*Model!$J$1354*AVERAGE('Assumptions (Hydro)'!$F$2:$H$2)/10^9),0)</f>
        <v>-0.000119227379</v>
      </c>
      <c r="S1418" s="160">
        <f>IF($J$1354&gt;0,PPMT('Assumptions (Hydro)'!$V$6,Model!AF$1,'Assumptions (Hydro)'!$V$9,'Assumptions (Hydro)'!$V$4*Model!$J$1354*AVERAGE('Assumptions (Hydro)'!$F$2:$H$2)/10^9),0)</f>
        <v>-0.0001248906795</v>
      </c>
      <c r="T1418" s="160">
        <f>IF($J$1354&gt;0,PPMT('Assumptions (Hydro)'!$V$6,Model!AG$1,'Assumptions (Hydro)'!$V$9,'Assumptions (Hydro)'!$V$4*Model!$J$1354*AVERAGE('Assumptions (Hydro)'!$F$2:$H$2)/10^9),0)</f>
        <v>-0.0001308229867</v>
      </c>
      <c r="U1418" s="160">
        <f>IF($J$1354&gt;0,PPMT('Assumptions (Hydro)'!$V$6,Model!AH$1,'Assumptions (Hydro)'!$V$9,'Assumptions (Hydro)'!$V$4*Model!$J$1354*AVERAGE('Assumptions (Hydro)'!$F$2:$H$2)/10^9),0)</f>
        <v>-0.0001370370786</v>
      </c>
      <c r="V1418" s="160">
        <f>IF($J$1354&gt;0,PPMT('Assumptions (Hydro)'!$V$6,Model!AI$1,'Assumptions (Hydro)'!$V$9,'Assumptions (Hydro)'!$V$4*Model!$J$1354*AVERAGE('Assumptions (Hydro)'!$F$2:$H$2)/10^9),0)</f>
        <v>-0.0001435463398</v>
      </c>
      <c r="W1418" s="160">
        <f>IF($J$1354&gt;0,PPMT('Assumptions (Hydro)'!$V$6,Model!AJ$1,'Assumptions (Hydro)'!$V$9,'Assumptions (Hydro)'!$V$4*Model!$J$1354*AVERAGE('Assumptions (Hydro)'!$F$2:$H$2)/10^9),0)</f>
        <v>-0.000150364791</v>
      </c>
      <c r="X1418" s="160">
        <f>IF($J$1354&gt;0,PPMT('Assumptions (Hydro)'!$V$6,Model!AK$1,'Assumptions (Hydro)'!$V$9,'Assumptions (Hydro)'!$V$4*Model!$J$1354*AVERAGE('Assumptions (Hydro)'!$F$2:$H$2)/10^9),0)</f>
        <v>-0.0001575071186</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-0.0001761832579</v>
      </c>
      <c r="L1419" s="160">
        <f>IF($K$1354&gt;0,PPMT('Assumptions (Hydro)'!$V$6,Model!X$1,'Assumptions (Hydro)'!$V$9,'Assumptions (Hydro)'!$V$4*Model!$K$1354*AVERAGE('Assumptions (Hydro)'!$G$2:$I$2)/10^9),0)</f>
        <v>-0.0001845519626</v>
      </c>
      <c r="M1419" s="160">
        <f>IF($K$1354&gt;0,PPMT('Assumptions (Hydro)'!$V$6,Model!Y$1,'Assumptions (Hydro)'!$V$9,'Assumptions (Hydro)'!$V$4*Model!$K$1354*AVERAGE('Assumptions (Hydro)'!$G$2:$I$2)/10^9),0)</f>
        <v>-0.0001933181809</v>
      </c>
      <c r="N1419" s="160">
        <f>IF($K$1354&gt;0,PPMT('Assumptions (Hydro)'!$V$6,Model!Z$1,'Assumptions (Hydro)'!$V$9,'Assumptions (Hydro)'!$V$4*Model!$K$1354*AVERAGE('Assumptions (Hydro)'!$G$2:$I$2)/10^9),0)</f>
        <v>-0.0002025007945</v>
      </c>
      <c r="O1419" s="160">
        <f>IF($K$1354&gt;0,PPMT('Assumptions (Hydro)'!$V$6,Model!AA$1,'Assumptions (Hydro)'!$V$9,'Assumptions (Hydro)'!$V$4*Model!$K$1354*AVERAGE('Assumptions (Hydro)'!$G$2:$I$2)/10^9),0)</f>
        <v>-0.0002121195822</v>
      </c>
      <c r="P1419" s="160">
        <f>IF($K$1354&gt;0,PPMT('Assumptions (Hydro)'!$V$6,Model!AB$1,'Assumptions (Hydro)'!$V$9,'Assumptions (Hydro)'!$V$4*Model!$K$1354*AVERAGE('Assumptions (Hydro)'!$G$2:$I$2)/10^9),0)</f>
        <v>-0.0002221952623</v>
      </c>
      <c r="Q1419" s="160">
        <f>IF($K$1354&gt;0,PPMT('Assumptions (Hydro)'!$V$6,Model!AC$1,'Assumptions (Hydro)'!$V$9,'Assumptions (Hydro)'!$V$4*Model!$K$1354*AVERAGE('Assumptions (Hydro)'!$G$2:$I$2)/10^9),0)</f>
        <v>-0.0002327495373</v>
      </c>
      <c r="R1419" s="160">
        <f>IF($K$1354&gt;0,PPMT('Assumptions (Hydro)'!$V$6,Model!AD$1,'Assumptions (Hydro)'!$V$9,'Assumptions (Hydro)'!$V$4*Model!$K$1354*AVERAGE('Assumptions (Hydro)'!$G$2:$I$2)/10^9),0)</f>
        <v>-0.0002438051403</v>
      </c>
      <c r="S1419" s="160">
        <f>IF($K$1354&gt;0,PPMT('Assumptions (Hydro)'!$V$6,Model!AE$1,'Assumptions (Hydro)'!$V$9,'Assumptions (Hydro)'!$V$4*Model!$K$1354*AVERAGE('Assumptions (Hydro)'!$G$2:$I$2)/10^9),0)</f>
        <v>-0.0002553858845</v>
      </c>
      <c r="T1419" s="160">
        <f>IF($K$1354&gt;0,PPMT('Assumptions (Hydro)'!$V$6,Model!AF$1,'Assumptions (Hydro)'!$V$9,'Assumptions (Hydro)'!$V$4*Model!$K$1354*AVERAGE('Assumptions (Hydro)'!$G$2:$I$2)/10^9),0)</f>
        <v>-0.000267516714</v>
      </c>
      <c r="U1419" s="160">
        <f>IF($K$1354&gt;0,PPMT('Assumptions (Hydro)'!$V$6,Model!AG$1,'Assumptions (Hydro)'!$V$9,'Assumptions (Hydro)'!$V$4*Model!$K$1354*AVERAGE('Assumptions (Hydro)'!$G$2:$I$2)/10^9),0)</f>
        <v>-0.0002802237579</v>
      </c>
      <c r="V1419" s="160">
        <f>IF($K$1354&gt;0,PPMT('Assumptions (Hydro)'!$V$6,Model!AH$1,'Assumptions (Hydro)'!$V$9,'Assumptions (Hydro)'!$V$4*Model!$K$1354*AVERAGE('Assumptions (Hydro)'!$G$2:$I$2)/10^9),0)</f>
        <v>-0.0002935343864</v>
      </c>
      <c r="W1419" s="160">
        <f>IF($K$1354&gt;0,PPMT('Assumptions (Hydro)'!$V$6,Model!AI$1,'Assumptions (Hydro)'!$V$9,'Assumptions (Hydro)'!$V$4*Model!$K$1354*AVERAGE('Assumptions (Hydro)'!$G$2:$I$2)/10^9),0)</f>
        <v>-0.0003074772698</v>
      </c>
      <c r="X1419" s="160">
        <f>IF($K$1354&gt;0,PPMT('Assumptions (Hydro)'!$V$6,Model!AJ$1,'Assumptions (Hydro)'!$V$9,'Assumptions (Hydro)'!$V$4*Model!$K$1354*AVERAGE('Assumptions (Hydro)'!$G$2:$I$2)/10^9),0)</f>
        <v>-0.0003220824401</v>
      </c>
      <c r="Y1419" s="160">
        <f>IF($K$1354&gt;0,PPMT('Assumptions (Hydro)'!$V$6,Model!AK$1,'Assumptions (Hydro)'!$V$9,'Assumptions (Hydro)'!$V$4*Model!$K$1354*AVERAGE('Assumptions (Hydro)'!$G$2:$I$2)/10^9),0)</f>
        <v>-0.000337381356</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-0.0001883873192</v>
      </c>
      <c r="O1422" s="177">
        <f>IF($N$1354&gt;0,PPMT('Assumptions (Hydro)'!$V$6,Model!X$1,'Assumptions (Hydro)'!$V$9,'Assumptions (Hydro)'!$V$4*Model!$N$1354*AVERAGE('Assumptions (Hydro)'!$J$2:$L$2)/10^9),0)</f>
        <v>-0.0001973357169</v>
      </c>
      <c r="P1422" s="177">
        <f>IF($N$1354&gt;0,PPMT('Assumptions (Hydro)'!$V$6,Model!Y$1,'Assumptions (Hydro)'!$V$9,'Assumptions (Hydro)'!$V$4*Model!$N$1354*AVERAGE('Assumptions (Hydro)'!$J$2:$L$2)/10^9),0)</f>
        <v>-0.0002067091634</v>
      </c>
      <c r="Q1422" s="177">
        <f>IF($N$1354&gt;0,PPMT('Assumptions (Hydro)'!$V$6,Model!Z$1,'Assumptions (Hydro)'!$V$9,'Assumptions (Hydro)'!$V$4*Model!$N$1354*AVERAGE('Assumptions (Hydro)'!$J$2:$L$2)/10^9),0)</f>
        <v>-0.0002165278487</v>
      </c>
      <c r="R1422" s="177">
        <f>IF($N$1354&gt;0,PPMT('Assumptions (Hydro)'!$V$6,Model!AA$1,'Assumptions (Hydro)'!$V$9,'Assumptions (Hydro)'!$V$4*Model!$N$1354*AVERAGE('Assumptions (Hydro)'!$J$2:$L$2)/10^9),0)</f>
        <v>-0.0002268129215</v>
      </c>
      <c r="S1422" s="177">
        <f>IF($N$1354&gt;0,PPMT('Assumptions (Hydro)'!$V$6,Model!AB$1,'Assumptions (Hydro)'!$V$9,'Assumptions (Hydro)'!$V$4*Model!$N$1354*AVERAGE('Assumptions (Hydro)'!$J$2:$L$2)/10^9),0)</f>
        <v>-0.0002375865353</v>
      </c>
      <c r="T1422" s="177">
        <f>IF($N$1354&gt;0,PPMT('Assumptions (Hydro)'!$V$6,Model!AC$1,'Assumptions (Hydro)'!$V$9,'Assumptions (Hydro)'!$V$4*Model!$N$1354*AVERAGE('Assumptions (Hydro)'!$J$2:$L$2)/10^9),0)</f>
        <v>-0.0002488718957</v>
      </c>
      <c r="U1422" s="177">
        <f>IF($N$1354&gt;0,PPMT('Assumptions (Hydro)'!$V$6,Model!AD$1,'Assumptions (Hydro)'!$V$9,'Assumptions (Hydro)'!$V$4*Model!$N$1354*AVERAGE('Assumptions (Hydro)'!$J$2:$L$2)/10^9),0)</f>
        <v>-0.0002606933107</v>
      </c>
      <c r="V1422" s="177">
        <f>IF($N$1354&gt;0,PPMT('Assumptions (Hydro)'!$V$6,Model!AE$1,'Assumptions (Hydro)'!$V$9,'Assumptions (Hydro)'!$V$4*Model!$N$1354*AVERAGE('Assumptions (Hydro)'!$J$2:$L$2)/10^9),0)</f>
        <v>-0.000273076243</v>
      </c>
      <c r="W1422" s="177">
        <f>IF($N$1354&gt;0,PPMT('Assumptions (Hydro)'!$V$6,Model!AF$1,'Assumptions (Hydro)'!$V$9,'Assumptions (Hydro)'!$V$4*Model!$N$1354*AVERAGE('Assumptions (Hydro)'!$J$2:$L$2)/10^9),0)</f>
        <v>-0.0002860473645</v>
      </c>
      <c r="X1422" s="177">
        <f>IF($N$1354&gt;0,PPMT('Assumptions (Hydro)'!$V$6,Model!AG$1,'Assumptions (Hydro)'!$V$9,'Assumptions (Hydro)'!$V$4*Model!$N$1354*AVERAGE('Assumptions (Hydro)'!$J$2:$L$2)/10^9),0)</f>
        <v>-0.0002996346144</v>
      </c>
      <c r="Y1422" s="177">
        <f>IF($N$1354&gt;0,PPMT('Assumptions (Hydro)'!$V$6,Model!AH$1,'Assumptions (Hydro)'!$V$9,'Assumptions (Hydro)'!$V$4*Model!$N$1354*AVERAGE('Assumptions (Hydro)'!$J$2:$L$2)/10^9),0)</f>
        <v>-0.0003138672585</v>
      </c>
      <c r="Z1422" s="177">
        <f>IF($N$1354&gt;0,PPMT('Assumptions (Hydro)'!$V$6,Model!AI$1,'Assumptions (Hydro)'!$V$9,'Assumptions (Hydro)'!$V$4*Model!$N$1354*AVERAGE('Assumptions (Hydro)'!$J$2:$L$2)/10^9),0)</f>
        <v>-0.0003287759533</v>
      </c>
      <c r="AA1422" s="177">
        <f>IF($N$1354&gt;0,PPMT('Assumptions (Hydro)'!$V$6,Model!AJ$1,'Assumptions (Hydro)'!$V$9,'Assumptions (Hydro)'!$V$4*Model!$N$1354*AVERAGE('Assumptions (Hydro)'!$J$2:$L$2)/10^9),0)</f>
        <v>-0.0003443928111</v>
      </c>
      <c r="AB1422" s="177">
        <f>IF($N$1354&gt;0,PPMT('Assumptions (Hydro)'!$V$6,Model!AK$1,'Assumptions (Hydro)'!$V$9,'Assumptions (Hydro)'!$V$4*Model!$N$1354*AVERAGE('Assumptions (Hydro)'!$J$2:$L$2)/10^9),0)</f>
        <v>-0.0003607514696</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-0.009720283953</v>
      </c>
      <c r="Q1424" s="177">
        <f>IF($P$1354&gt;0,PPMT('Assumptions (Hydro)'!$V$6,Model!X$1,'Assumptions (Hydro)'!$V$9,'Assumptions (Hydro)'!$V$4*Model!$P$1354*AVERAGE('Assumptions (Hydro)'!$L$2:$N$2)/10^9),0)</f>
        <v>-0.01018199744</v>
      </c>
      <c r="R1424" s="177">
        <f>IF($P$1354&gt;0,PPMT('Assumptions (Hydro)'!$V$6,Model!Y$1,'Assumptions (Hydro)'!$V$9,'Assumptions (Hydro)'!$V$4*Model!$P$1354*AVERAGE('Assumptions (Hydro)'!$L$2:$N$2)/10^9),0)</f>
        <v>-0.01066564232</v>
      </c>
      <c r="S1424" s="177">
        <f>IF($P$1354&gt;0,PPMT('Assumptions (Hydro)'!$V$6,Model!Z$1,'Assumptions (Hydro)'!$V$9,'Assumptions (Hydro)'!$V$4*Model!$P$1354*AVERAGE('Assumptions (Hydro)'!$L$2:$N$2)/10^9),0)</f>
        <v>-0.01117226033</v>
      </c>
      <c r="T1424" s="177">
        <f>IF($P$1354&gt;0,PPMT('Assumptions (Hydro)'!$V$6,Model!AA$1,'Assumptions (Hydro)'!$V$9,'Assumptions (Hydro)'!$V$4*Model!$P$1354*AVERAGE('Assumptions (Hydro)'!$L$2:$N$2)/10^9),0)</f>
        <v>-0.01170294269</v>
      </c>
      <c r="U1424" s="177">
        <f>IF($P$1354&gt;0,PPMT('Assumptions (Hydro)'!$V$6,Model!AB$1,'Assumptions (Hydro)'!$V$9,'Assumptions (Hydro)'!$V$4*Model!$P$1354*AVERAGE('Assumptions (Hydro)'!$L$2:$N$2)/10^9),0)</f>
        <v>-0.01225883247</v>
      </c>
      <c r="V1424" s="177">
        <f>IF($P$1354&gt;0,PPMT('Assumptions (Hydro)'!$V$6,Model!AC$1,'Assumptions (Hydro)'!$V$9,'Assumptions (Hydro)'!$V$4*Model!$P$1354*AVERAGE('Assumptions (Hydro)'!$L$2:$N$2)/10^9),0)</f>
        <v>-0.01284112702</v>
      </c>
      <c r="W1424" s="177">
        <f>IF($P$1354&gt;0,PPMT('Assumptions (Hydro)'!$V$6,Model!AD$1,'Assumptions (Hydro)'!$V$9,'Assumptions (Hydro)'!$V$4*Model!$P$1354*AVERAGE('Assumptions (Hydro)'!$L$2:$N$2)/10^9),0)</f>
        <v>-0.01345108055</v>
      </c>
      <c r="X1424" s="177">
        <f>IF($P$1354&gt;0,PPMT('Assumptions (Hydro)'!$V$6,Model!AE$1,'Assumptions (Hydro)'!$V$9,'Assumptions (Hydro)'!$V$4*Model!$P$1354*AVERAGE('Assumptions (Hydro)'!$L$2:$N$2)/10^9),0)</f>
        <v>-0.01409000687</v>
      </c>
      <c r="Y1424" s="177">
        <f>IF($P$1354&gt;0,PPMT('Assumptions (Hydro)'!$V$6,Model!AF$1,'Assumptions (Hydro)'!$V$9,'Assumptions (Hydro)'!$V$4*Model!$P$1354*AVERAGE('Assumptions (Hydro)'!$L$2:$N$2)/10^9),0)</f>
        <v>-0.0147592822</v>
      </c>
      <c r="Z1424" s="177">
        <f>IF($P$1354&gt;0,PPMT('Assumptions (Hydro)'!$V$6,Model!AG$1,'Assumptions (Hydro)'!$V$9,'Assumptions (Hydro)'!$V$4*Model!$P$1354*AVERAGE('Assumptions (Hydro)'!$L$2:$N$2)/10^9),0)</f>
        <v>-0.01546034811</v>
      </c>
      <c r="AA1424" s="177">
        <f>IF($P$1354&gt;0,PPMT('Assumptions (Hydro)'!$V$6,Model!AH$1,'Assumptions (Hydro)'!$V$9,'Assumptions (Hydro)'!$V$4*Model!$P$1354*AVERAGE('Assumptions (Hydro)'!$L$2:$N$2)/10^9),0)</f>
        <v>-0.01619471464</v>
      </c>
      <c r="AB1424" s="177">
        <f>IF($P$1354&gt;0,PPMT('Assumptions (Hydro)'!$V$6,Model!AI$1,'Assumptions (Hydro)'!$V$9,'Assumptions (Hydro)'!$V$4*Model!$P$1354*AVERAGE('Assumptions (Hydro)'!$L$2:$N$2)/10^9),0)</f>
        <v>-0.01696396359</v>
      </c>
      <c r="AC1424" s="177">
        <f>IF($P$1354&gt;0,PPMT('Assumptions (Hydro)'!$V$6,Model!AJ$1,'Assumptions (Hydro)'!$V$9,'Assumptions (Hydro)'!$V$4*Model!$P$1354*AVERAGE('Assumptions (Hydro)'!$L$2:$N$2)/10^9),0)</f>
        <v>-0.01776975186</v>
      </c>
      <c r="AD1424" s="177">
        <f>IF($P$1354&gt;0,PPMT('Assumptions (Hydro)'!$V$6,Model!AK$1,'Assumptions (Hydro)'!$V$9,'Assumptions (Hydro)'!$V$4*Model!$P$1354*AVERAGE('Assumptions (Hydro)'!$L$2:$N$2)/10^9),0)</f>
        <v>-0.01861381507</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-0.01754860473</v>
      </c>
      <c r="T1427" s="160">
        <f>IF($S$1354&gt;0,PPMT('Assumptions (Hydro)'!$V$6,Model!X$1,'Assumptions (Hydro)'!$V$9,'Assumptions (Hydro)'!$V$4*Model!$S$1354*AVERAGE('Assumptions (Hydro)'!$O$2:$Q$2)/10^9),0)</f>
        <v>-0.01838216345</v>
      </c>
      <c r="U1427" s="160">
        <f>IF($S$1354&gt;0,PPMT('Assumptions (Hydro)'!$V$6,Model!Y$1,'Assumptions (Hydro)'!$V$9,'Assumptions (Hydro)'!$V$4*Model!$S$1354*AVERAGE('Assumptions (Hydro)'!$O$2:$Q$2)/10^9),0)</f>
        <v>-0.01925531622</v>
      </c>
      <c r="V1427" s="160">
        <f>IF($S$1354&gt;0,PPMT('Assumptions (Hydro)'!$V$6,Model!Z$1,'Assumptions (Hydro)'!$V$9,'Assumptions (Hydro)'!$V$4*Model!$S$1354*AVERAGE('Assumptions (Hydro)'!$O$2:$Q$2)/10^9),0)</f>
        <v>-0.02016994374</v>
      </c>
      <c r="W1427" s="160">
        <f>IF($S$1354&gt;0,PPMT('Assumptions (Hydro)'!$V$6,Model!AA$1,'Assumptions (Hydro)'!$V$9,'Assumptions (Hydro)'!$V$4*Model!$S$1354*AVERAGE('Assumptions (Hydro)'!$O$2:$Q$2)/10^9),0)</f>
        <v>-0.02112801606</v>
      </c>
      <c r="X1427" s="160">
        <f>IF($S$1354&gt;0,PPMT('Assumptions (Hydro)'!$V$6,Model!AB$1,'Assumptions (Hydro)'!$V$9,'Assumptions (Hydro)'!$V$4*Model!$S$1354*AVERAGE('Assumptions (Hydro)'!$O$2:$Q$2)/10^9),0)</f>
        <v>-0.02213159683</v>
      </c>
      <c r="Y1427" s="160">
        <f>IF($S$1354&gt;0,PPMT('Assumptions (Hydro)'!$V$6,Model!AC$1,'Assumptions (Hydro)'!$V$9,'Assumptions (Hydro)'!$V$4*Model!$S$1354*AVERAGE('Assumptions (Hydro)'!$O$2:$Q$2)/10^9),0)</f>
        <v>-0.02318284768</v>
      </c>
      <c r="Z1427" s="160">
        <f>IF($S$1354&gt;0,PPMT('Assumptions (Hydro)'!$V$6,Model!AD$1,'Assumptions (Hydro)'!$V$9,'Assumptions (Hydro)'!$V$4*Model!$S$1354*AVERAGE('Assumptions (Hydro)'!$O$2:$Q$2)/10^9),0)</f>
        <v>-0.02428403294</v>
      </c>
      <c r="AA1427" s="160">
        <f>IF($S$1354&gt;0,PPMT('Assumptions (Hydro)'!$V$6,Model!AE$1,'Assumptions (Hydro)'!$V$9,'Assumptions (Hydro)'!$V$4*Model!$S$1354*AVERAGE('Assumptions (Hydro)'!$O$2:$Q$2)/10^9),0)</f>
        <v>-0.0254375245</v>
      </c>
      <c r="AB1427" s="160">
        <f>IF($S$1354&gt;0,PPMT('Assumptions (Hydro)'!$V$6,Model!AF$1,'Assumptions (Hydro)'!$V$9,'Assumptions (Hydro)'!$V$4*Model!$S$1354*AVERAGE('Assumptions (Hydro)'!$O$2:$Q$2)/10^9),0)</f>
        <v>-0.02664580692</v>
      </c>
      <c r="AC1427" s="160">
        <f>IF($S$1354&gt;0,PPMT('Assumptions (Hydro)'!$V$6,Model!AG$1,'Assumptions (Hydro)'!$V$9,'Assumptions (Hydro)'!$V$4*Model!$S$1354*AVERAGE('Assumptions (Hydro)'!$O$2:$Q$2)/10^9),0)</f>
        <v>-0.02791148275</v>
      </c>
      <c r="AD1427" s="160">
        <f>IF($S$1354&gt;0,PPMT('Assumptions (Hydro)'!$V$6,Model!AH$1,'Assumptions (Hydro)'!$V$9,'Assumptions (Hydro)'!$V$4*Model!$S$1354*AVERAGE('Assumptions (Hydro)'!$O$2:$Q$2)/10^9),0)</f>
        <v>-0.02923727818</v>
      </c>
      <c r="AE1427" s="160">
        <f>IF($S$1354&gt;0,PPMT('Assumptions (Hydro)'!$V$6,Model!AI$1,'Assumptions (Hydro)'!$V$9,'Assumptions (Hydro)'!$V$4*Model!$S$1354*AVERAGE('Assumptions (Hydro)'!$O$2:$Q$2)/10^9),0)</f>
        <v>-0.03062604889</v>
      </c>
      <c r="AF1427" s="160">
        <f>IF($S$1354&gt;0,PPMT('Assumptions (Hydro)'!$V$6,Model!AJ$1,'Assumptions (Hydro)'!$V$9,'Assumptions (Hydro)'!$V$4*Model!$S$1354*AVERAGE('Assumptions (Hydro)'!$O$2:$Q$2)/10^9),0)</f>
        <v>-0.03208078621</v>
      </c>
      <c r="AG1427" s="160">
        <f>IF($S$1354&gt;0,PPMT('Assumptions (Hydro)'!$V$6,Model!AK$1,'Assumptions (Hydro)'!$V$9,'Assumptions (Hydro)'!$V$4*Model!$S$1354*AVERAGE('Assumptions (Hydro)'!$O$2:$Q$2)/10^9),0)</f>
        <v>-0.03360462356</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-0.005741549343</v>
      </c>
      <c r="U1428" s="160">
        <f>IF($T$1354&gt;0,PPMT('Assumptions (Hydro)'!$V$6,Model!X$1,'Assumptions (Hydro)'!$V$9,'Assumptions (Hydro)'!$V$4*Model!$T$1354*AVERAGE('Assumptions (Hydro)'!$P$2:$R$2)/10^9),0)</f>
        <v>-0.006014272937</v>
      </c>
      <c r="V1428" s="160">
        <f>IF($T$1354&gt;0,PPMT('Assumptions (Hydro)'!$V$6,Model!Y$1,'Assumptions (Hydro)'!$V$9,'Assumptions (Hydro)'!$V$4*Model!$T$1354*AVERAGE('Assumptions (Hydro)'!$P$2:$R$2)/10^9),0)</f>
        <v>-0.006299950901</v>
      </c>
      <c r="W1428" s="160">
        <f>IF($T$1354&gt;0,PPMT('Assumptions (Hydro)'!$V$6,Model!Z$1,'Assumptions (Hydro)'!$V$9,'Assumptions (Hydro)'!$V$4*Model!$T$1354*AVERAGE('Assumptions (Hydro)'!$P$2:$R$2)/10^9),0)</f>
        <v>-0.006599198569</v>
      </c>
      <c r="X1428" s="160">
        <f>IF($T$1354&gt;0,PPMT('Assumptions (Hydro)'!$V$6,Model!AA$1,'Assumptions (Hydro)'!$V$9,'Assumptions (Hydro)'!$V$4*Model!$T$1354*AVERAGE('Assumptions (Hydro)'!$P$2:$R$2)/10^9),0)</f>
        <v>-0.006912660501</v>
      </c>
      <c r="Y1428" s="160">
        <f>IF($T$1354&gt;0,PPMT('Assumptions (Hydro)'!$V$6,Model!AB$1,'Assumptions (Hydro)'!$V$9,'Assumptions (Hydro)'!$V$4*Model!$T$1354*AVERAGE('Assumptions (Hydro)'!$P$2:$R$2)/10^9),0)</f>
        <v>-0.007241011875</v>
      </c>
      <c r="Z1428" s="160">
        <f>IF($T$1354&gt;0,PPMT('Assumptions (Hydro)'!$V$6,Model!AC$1,'Assumptions (Hydro)'!$V$9,'Assumptions (Hydro)'!$V$4*Model!$T$1354*AVERAGE('Assumptions (Hydro)'!$P$2:$R$2)/10^9),0)</f>
        <v>-0.007584959939</v>
      </c>
      <c r="AA1428" s="160">
        <f>IF($T$1354&gt;0,PPMT('Assumptions (Hydro)'!$V$6,Model!AD$1,'Assumptions (Hydro)'!$V$9,'Assumptions (Hydro)'!$V$4*Model!$T$1354*AVERAGE('Assumptions (Hydro)'!$P$2:$R$2)/10^9),0)</f>
        <v>-0.007945245536</v>
      </c>
      <c r="AB1428" s="160">
        <f>IF($T$1354&gt;0,PPMT('Assumptions (Hydro)'!$V$6,Model!AE$1,'Assumptions (Hydro)'!$V$9,'Assumptions (Hydro)'!$V$4*Model!$T$1354*AVERAGE('Assumptions (Hydro)'!$P$2:$R$2)/10^9),0)</f>
        <v>-0.008322644699</v>
      </c>
      <c r="AC1428" s="160">
        <f>IF($T$1354&gt;0,PPMT('Assumptions (Hydro)'!$V$6,Model!AF$1,'Assumptions (Hydro)'!$V$9,'Assumptions (Hydro)'!$V$4*Model!$T$1354*AVERAGE('Assumptions (Hydro)'!$P$2:$R$2)/10^9),0)</f>
        <v>-0.008717970322</v>
      </c>
      <c r="AD1428" s="160">
        <f>IF($T$1354&gt;0,PPMT('Assumptions (Hydro)'!$V$6,Model!AG$1,'Assumptions (Hydro)'!$V$9,'Assumptions (Hydro)'!$V$4*Model!$T$1354*AVERAGE('Assumptions (Hydro)'!$P$2:$R$2)/10^9),0)</f>
        <v>-0.009132073913</v>
      </c>
      <c r="AE1428" s="160">
        <f>IF($T$1354&gt;0,PPMT('Assumptions (Hydro)'!$V$6,Model!AH$1,'Assumptions (Hydro)'!$V$9,'Assumptions (Hydro)'!$V$4*Model!$T$1354*AVERAGE('Assumptions (Hydro)'!$P$2:$R$2)/10^9),0)</f>
        <v>-0.009565847424</v>
      </c>
      <c r="AF1428" s="160">
        <f>IF($T$1354&gt;0,PPMT('Assumptions (Hydro)'!$V$6,Model!AI$1,'Assumptions (Hydro)'!$V$9,'Assumptions (Hydro)'!$V$4*Model!$T$1354*AVERAGE('Assumptions (Hydro)'!$P$2:$R$2)/10^9),0)</f>
        <v>-0.01002022518</v>
      </c>
      <c r="AG1428" s="160">
        <f>IF($T$1354&gt;0,PPMT('Assumptions (Hydro)'!$V$6,Model!AJ$1,'Assumptions (Hydro)'!$V$9,'Assumptions (Hydro)'!$V$4*Model!$T$1354*AVERAGE('Assumptions (Hydro)'!$P$2:$R$2)/10^9),0)</f>
        <v>-0.01049618587</v>
      </c>
      <c r="AH1428" s="160">
        <f>IF($T$1354&gt;0,PPMT('Assumptions (Hydro)'!$V$6,Model!AK$1,'Assumptions (Hydro)'!$V$9,'Assumptions (Hydro)'!$V$4*Model!$T$1354*AVERAGE('Assumptions (Hydro)'!$P$2:$R$2)/10^9),0)</f>
        <v>-0.0109947547</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-0.004627380421</v>
      </c>
      <c r="E1462" s="177">
        <f t="array" ref="E1462">SUM(IF(ISERROR(E1463:E1513),"",E1463:E1513))</f>
        <v>-0.004408870268</v>
      </c>
      <c r="F1462" s="177">
        <f t="array" ref="F1462">SUM(IF(ISERROR(F1463:F1513),"",F1463:F1513))</f>
        <v>-0.004179980883</v>
      </c>
      <c r="G1462" s="177">
        <f t="array" ref="G1462">SUM(IF(ISERROR(G1463:G1513),"",G1463:G1513))</f>
        <v>-0.004050119537</v>
      </c>
      <c r="H1462" s="177">
        <f t="array" ref="H1462">SUM(IF(ISERROR(H1463:H1513),"",H1463:H1513))</f>
        <v>-0.003793779613</v>
      </c>
      <c r="I1462" s="177">
        <f t="array" ref="I1462">SUM(IF(ISERROR(I1463:I1513),"",I1463:I1513))</f>
        <v>-0.003525263542</v>
      </c>
      <c r="J1462" s="177">
        <f t="array" ref="J1462">SUM(IF(ISERROR(J1463:J1513),"",J1463:J1513))</f>
        <v>-0.00332673018</v>
      </c>
      <c r="K1462" s="177">
        <f t="array" ref="K1462">SUM(IF(ISERROR(K1463:K1513),"",K1463:K1513))</f>
        <v>-0.00320541601</v>
      </c>
      <c r="L1462" s="177">
        <f t="array" ref="L1462">SUM(IF(ISERROR(L1463:L1513),"",L1463:L1513))</f>
        <v>-0.002884328873</v>
      </c>
      <c r="M1462" s="177">
        <f t="array" ref="M1462">SUM(IF(ISERROR(M1463:M1513),"",M1463:M1513))</f>
        <v>-0.002547990098</v>
      </c>
      <c r="N1462" s="177">
        <f t="array" ref="N1462">SUM(IF(ISERROR(N1463:N1513),"",N1463:N1513))</f>
        <v>-0.002385175075</v>
      </c>
      <c r="O1462" s="177">
        <f t="array" ref="O1462">SUM(IF(ISERROR(O1463:O1513),"",O1463:O1513))</f>
        <v>-0.002007176854</v>
      </c>
      <c r="P1462" s="177">
        <f t="array" ref="P1462">SUM(IF(ISERROR(P1463:P1513),"",P1463:P1513))</f>
        <v>-0.01138891105</v>
      </c>
      <c r="Q1462" s="177">
        <f t="array" ref="Q1462">SUM(IF(ISERROR(Q1463:Q1513),"",Q1463:Q1513))</f>
        <v>-0.01051243665</v>
      </c>
      <c r="R1462" s="177">
        <f t="array" ref="R1462">SUM(IF(ISERROR(R1463:R1513),"",R1463:R1513))</f>
        <v>-0.009594329718</v>
      </c>
      <c r="S1462" s="177">
        <f t="array" ref="S1462">SUM(IF(ISERROR(S1463:S1513),"",S1463:S1513))</f>
        <v>-0.02628485116</v>
      </c>
      <c r="T1462" s="177">
        <f t="array" ref="T1462">SUM(IF(ISERROR(T1463:T1513),"",T1463:T1513))</f>
        <v>-0.03065766079</v>
      </c>
      <c r="U1462" s="177">
        <f t="array" ref="U1462">SUM(IF(ISERROR(U1463:U1513),"",U1463:U1513))</f>
        <v>-0.02891566491</v>
      </c>
      <c r="V1462" s="177">
        <f t="array" ref="V1462">SUM(IF(ISERROR(V1463:V1513),"",V1463:V1513))</f>
        <v>-0.02709092423</v>
      </c>
      <c r="W1462" s="177">
        <f t="array" ref="W1462">SUM(IF(ISERROR(W1463:W1513),"",W1463:W1513))</f>
        <v>-0.02518991825</v>
      </c>
      <c r="X1462" s="177">
        <f t="array" ref="X1462">SUM(IF(ISERROR(X1463:X1513),"",X1463:X1513))</f>
        <v>-0.02319861448</v>
      </c>
      <c r="Y1462" s="177">
        <f t="array" ref="Y1462">SUM(IF(ISERROR(Y1463:Y1513),"",Y1463:Y1513))</f>
        <v>-0.02111272378</v>
      </c>
      <c r="Z1462" s="177">
        <f t="array" ref="Z1462">SUM(IF(ISERROR(Z1463:Z1513),"",Z1463:Z1513))</f>
        <v>-0.01893559024</v>
      </c>
      <c r="AA1462" s="177">
        <f t="array" ref="AA1462">SUM(IF(ISERROR(AA1463:AA1513),"",AA1463:AA1513))</f>
        <v>-0.01667182968</v>
      </c>
      <c r="AB1462" s="177">
        <f t="array" ref="AB1462">SUM(IF(ISERROR(AB1463:AB1513),"",AB1463:AB1513))</f>
        <v>-0.0143005405</v>
      </c>
      <c r="AC1462" s="177">
        <f t="array" ref="AC1462">SUM(IF(ISERROR(AC1463:AC1513),"",AC1463:AC1513))</f>
        <v>-0.01181661509</v>
      </c>
      <c r="AD1462" s="177">
        <f t="array" ref="AD1462">SUM(IF(ISERROR(AD1463:AD1513),"",AD1463:AD1513))</f>
        <v>-0.009232652852</v>
      </c>
      <c r="AE1462" s="177">
        <f t="array" ref="AE1462">SUM(IF(ISERROR(AE1463:AE1513),"",AE1463:AE1513))</f>
        <v>-0.006525952412</v>
      </c>
      <c r="AF1462" s="177">
        <f t="array" ref="AF1462">SUM(IF(ISERROR(AF1463:AF1513),"",AF1463:AF1513))</f>
        <v>-0.004616837337</v>
      </c>
      <c r="AG1462" s="177">
        <f t="array" ref="AG1462">SUM(IF(ISERROR(AG1463:AG1513),"",AG1463:AG1513))</f>
        <v>-0.002617039296</v>
      </c>
      <c r="AH1462" s="177">
        <f t="array" ref="AH1462">SUM(IF(ISERROR(AH1463:AH1513),"",AH1463:AH1513))</f>
        <v>-0.0005222508483</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-0.004627380421</v>
      </c>
      <c r="E1464" s="177">
        <f>IF($D$1354&gt;0,IPMT('Assumptions (Hydro)'!$V$6,Model!X$1,'Assumptions (Hydro)'!$V$9,'Assumptions (Hydro)'!$V$4*Model!$D$1354*'Assumptions (Hydro)'!$B$2/10^9),0)</f>
        <v>-0.004408870268</v>
      </c>
      <c r="F1464" s="177">
        <f>IF($D$1354&gt;0,IPMT('Assumptions (Hydro)'!$V$6,Model!Y$1,'Assumptions (Hydro)'!$V$9,'Assumptions (Hydro)'!$V$4*Model!$D$1354*'Assumptions (Hydro)'!$B$2/10^9),0)</f>
        <v>-0.004179980883</v>
      </c>
      <c r="G1464" s="177">
        <f>IF($D$1354&gt;0,IPMT('Assumptions (Hydro)'!$V$6,Model!Z$1,'Assumptions (Hydro)'!$V$9,'Assumptions (Hydro)'!$V$4*Model!$D$1354*'Assumptions (Hydro)'!$B$2/10^9),0)</f>
        <v>-0.003940219252</v>
      </c>
      <c r="H1464" s="177">
        <f>IF($D$1354&gt;0,IPMT('Assumptions (Hydro)'!$V$6,Model!AA$1,'Assumptions (Hydro)'!$V$9,'Assumptions (Hydro)'!$V$4*Model!$D$1354*'Assumptions (Hydro)'!$B$2/10^9),0)</f>
        <v>-0.003689068944</v>
      </c>
      <c r="I1464" s="177">
        <f>IF($D$1354&gt;0,IPMT('Assumptions (Hydro)'!$V$6,Model!AB$1,'Assumptions (Hydro)'!$V$9,'Assumptions (Hydro)'!$V$4*Model!$D$1354*'Assumptions (Hydro)'!$B$2/10^9),0)</f>
        <v>-0.003425988996</v>
      </c>
      <c r="J1464" s="177">
        <f>IF($D$1354&gt;0,IPMT('Assumptions (Hydro)'!$V$6,Model!AC$1,'Assumptions (Hydro)'!$V$9,'Assumptions (Hydro)'!$V$4*Model!$D$1354*'Assumptions (Hydro)'!$B$2/10^9),0)</f>
        <v>-0.00315041275</v>
      </c>
      <c r="K1464" s="177">
        <f>IF($D$1354&gt;0,IPMT('Assumptions (Hydro)'!$V$6,Model!AD$1,'Assumptions (Hydro)'!$V$9,'Assumptions (Hydro)'!$V$4*Model!$D$1354*'Assumptions (Hydro)'!$B$2/10^9),0)</f>
        <v>-0.002861746633</v>
      </c>
      <c r="L1464" s="177">
        <f>IF($D$1354&gt;0,IPMT('Assumptions (Hydro)'!$V$6,Model!AE$1,'Assumptions (Hydro)'!$V$9,'Assumptions (Hydro)'!$V$4*Model!$D$1354*'Assumptions (Hydro)'!$B$2/10^9),0)</f>
        <v>-0.002559368875</v>
      </c>
      <c r="M1464" s="177">
        <f>IF($D$1354&gt;0,IPMT('Assumptions (Hydro)'!$V$6,Model!AF$1,'Assumptions (Hydro)'!$V$9,'Assumptions (Hydro)'!$V$4*Model!$D$1354*'Assumptions (Hydro)'!$B$2/10^9),0)</f>
        <v>-0.002242628174</v>
      </c>
      <c r="N1464" s="177">
        <f>IF($D$1354&gt;0,IPMT('Assumptions (Hydro)'!$V$6,Model!AG$1,'Assumptions (Hydro)'!$V$9,'Assumptions (Hydro)'!$V$4*Model!$D$1354*'Assumptions (Hydro)'!$B$2/10^9),0)</f>
        <v>-0.00191084229</v>
      </c>
      <c r="O1464" s="177">
        <f>IF($D$1354&gt;0,IPMT('Assumptions (Hydro)'!$V$6,Model!AH$1,'Assumptions (Hydro)'!$V$9,'Assumptions (Hydro)'!$V$4*Model!$D$1354*'Assumptions (Hydro)'!$B$2/10^9),0)</f>
        <v>-0.001563296575</v>
      </c>
      <c r="P1464" s="177">
        <f>IF($D$1354&gt;0,IPMT('Assumptions (Hydro)'!$V$6,Model!AI$1,'Assumptions (Hydro)'!$V$9,'Assumptions (Hydro)'!$V$4*Model!$D$1354*'Assumptions (Hydro)'!$B$2/10^9),0)</f>
        <v>-0.00119924244</v>
      </c>
      <c r="Q1464" s="177">
        <f>IF($D$1354&gt;0,IPMT('Assumptions (Hydro)'!$V$6,Model!AJ$1,'Assumptions (Hydro)'!$V$9,'Assumptions (Hydro)'!$V$4*Model!$D$1354*'Assumptions (Hydro)'!$B$2/10^9),0)</f>
        <v>-0.0008178957331</v>
      </c>
      <c r="R1464" s="177">
        <f>IF($D$1354&gt;0,IPMT('Assumptions (Hydro)'!$V$6,Model!AK$1,'Assumptions (Hydro)'!$V$9,'Assumptions (Hydro)'!$V$4*Model!$D$1354*'Assumptions (Hydro)'!$B$2/10^9),0)</f>
        <v>-0.0004184350576</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-0.000109900285</v>
      </c>
      <c r="H1467" s="160">
        <f>IF($G$1354&gt;0,IPMT('Assumptions (Hydro)'!$V$6,Model!X$1,'Assumptions (Hydro)'!$V$9,'Assumptions (Hydro)'!$V$4*Model!$G$1354*AVERAGE('Assumptions (Hydro)'!$C$2:$E$2)/10^9),0)</f>
        <v>-0.0001047106689</v>
      </c>
      <c r="I1467" s="160">
        <f>IF($G$1354&gt;0,IPMT('Assumptions (Hydro)'!$V$6,Model!Y$1,'Assumptions (Hydro)'!$V$9,'Assumptions (Hydro)'!$V$4*Model!$G$1354*AVERAGE('Assumptions (Hydro)'!$C$2:$E$2)/10^9),0)</f>
        <v>-0.00009927454597</v>
      </c>
      <c r="J1467" s="160">
        <f>IF($G$1354&gt;0,IPMT('Assumptions (Hydro)'!$V$6,Model!Z$1,'Assumptions (Hydro)'!$V$9,'Assumptions (Hydro)'!$V$4*Model!$G$1354*AVERAGE('Assumptions (Hydro)'!$C$2:$E$2)/10^9),0)</f>
        <v>-0.00009358020724</v>
      </c>
      <c r="K1467" s="160">
        <f>IF($G$1354&gt;0,IPMT('Assumptions (Hydro)'!$V$6,Model!AA$1,'Assumptions (Hydro)'!$V$9,'Assumptions (Hydro)'!$V$4*Model!$G$1354*AVERAGE('Assumptions (Hydro)'!$C$2:$E$2)/10^9),0)</f>
        <v>-0.00008761538741</v>
      </c>
      <c r="L1467" s="160">
        <f>IF($G$1354&gt;0,IPMT('Assumptions (Hydro)'!$V$6,Model!AB$1,'Assumptions (Hydro)'!$V$9,'Assumptions (Hydro)'!$V$4*Model!$G$1354*AVERAGE('Assumptions (Hydro)'!$C$2:$E$2)/10^9),0)</f>
        <v>-0.00008136723865</v>
      </c>
      <c r="M1467" s="160">
        <f>IF($G$1354&gt;0,IPMT('Assumptions (Hydro)'!$V$6,Model!AC$1,'Assumptions (Hydro)'!$V$9,'Assumptions (Hydro)'!$V$4*Model!$G$1354*AVERAGE('Assumptions (Hydro)'!$C$2:$E$2)/10^9),0)</f>
        <v>-0.00007482230282</v>
      </c>
      <c r="N1467" s="160">
        <f>IF($G$1354&gt;0,IPMT('Assumptions (Hydro)'!$V$6,Model!AD$1,'Assumptions (Hydro)'!$V$9,'Assumptions (Hydro)'!$V$4*Model!$G$1354*AVERAGE('Assumptions (Hydro)'!$C$2:$E$2)/10^9),0)</f>
        <v>-0.00006796648253</v>
      </c>
      <c r="O1467" s="160">
        <f>IF($G$1354&gt;0,IPMT('Assumptions (Hydro)'!$V$6,Model!AE$1,'Assumptions (Hydro)'!$V$9,'Assumptions (Hydro)'!$V$4*Model!$G$1354*AVERAGE('Assumptions (Hydro)'!$C$2:$E$2)/10^9),0)</f>
        <v>-0.00006078501079</v>
      </c>
      <c r="P1467" s="160">
        <f>IF($G$1354&gt;0,IPMT('Assumptions (Hydro)'!$V$6,Model!AF$1,'Assumptions (Hydro)'!$V$9,'Assumptions (Hydro)'!$V$4*Model!$G$1354*AVERAGE('Assumptions (Hydro)'!$C$2:$E$2)/10^9),0)</f>
        <v>-0.00005326241913</v>
      </c>
      <c r="Q1467" s="160">
        <f>IF($G$1354&gt;0,IPMT('Assumptions (Hydro)'!$V$6,Model!AG$1,'Assumptions (Hydro)'!$V$9,'Assumptions (Hydro)'!$V$4*Model!$G$1354*AVERAGE('Assumptions (Hydro)'!$C$2:$E$2)/10^9),0)</f>
        <v>-0.00004538250438</v>
      </c>
      <c r="R1467" s="160">
        <f>IF($G$1354&gt;0,IPMT('Assumptions (Hydro)'!$V$6,Model!AH$1,'Assumptions (Hydro)'!$V$9,'Assumptions (Hydro)'!$V$4*Model!$G$1354*AVERAGE('Assumptions (Hydro)'!$C$2:$E$2)/10^9),0)</f>
        <v>-0.00003712829367</v>
      </c>
      <c r="S1467" s="160">
        <f>IF($G$1354&gt;0,IPMT('Assumptions (Hydro)'!$V$6,Model!AI$1,'Assumptions (Hydro)'!$V$9,'Assumptions (Hydro)'!$V$4*Model!$G$1354*AVERAGE('Assumptions (Hydro)'!$C$2:$E$2)/10^9),0)</f>
        <v>-0.00002848200795</v>
      </c>
      <c r="T1467" s="160">
        <f>IF($G$1354&gt;0,IPMT('Assumptions (Hydro)'!$V$6,Model!AJ$1,'Assumptions (Hydro)'!$V$9,'Assumptions (Hydro)'!$V$4*Model!$G$1354*AVERAGE('Assumptions (Hydro)'!$C$2:$E$2)/10^9),0)</f>
        <v>-0.00001942502366</v>
      </c>
      <c r="U1467" s="160">
        <f>IF($G$1354&gt;0,IPMT('Assumptions (Hydro)'!$V$6,Model!AK$1,'Assumptions (Hydro)'!$V$9,'Assumptions (Hydro)'!$V$4*Model!$G$1354*AVERAGE('Assumptions (Hydro)'!$C$2:$E$2)/10^9),0)</f>
        <v>-0.000009937832617</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-0.00008273722244</v>
      </c>
      <c r="K1470" s="160">
        <f>IF($J$1354&gt;0,IPMT('Assumptions (Hydro)'!$V$6,Model!X$1,'Assumptions (Hydro)'!$V$9,'Assumptions (Hydro)'!$V$4*Model!$J$1354*AVERAGE('Assumptions (Hydro)'!$F$2:$H$2)/10^9),0)</f>
        <v>-0.00007883027694</v>
      </c>
      <c r="L1470" s="160">
        <f>IF($J$1354&gt;0,IPMT('Assumptions (Hydro)'!$V$6,Model!Y$1,'Assumptions (Hydro)'!$V$9,'Assumptions (Hydro)'!$V$4*Model!$J$1354*AVERAGE('Assumptions (Hydro)'!$F$2:$H$2)/10^9),0)</f>
        <v>-0.00007473775153</v>
      </c>
      <c r="M1470" s="160">
        <f>IF($J$1354&gt;0,IPMT('Assumptions (Hydro)'!$V$6,Model!Z$1,'Assumptions (Hydro)'!$V$9,'Assumptions (Hydro)'!$V$4*Model!$J$1354*AVERAGE('Assumptions (Hydro)'!$F$2:$H$2)/10^9),0)</f>
        <v>-0.00007045083115</v>
      </c>
      <c r="N1470" s="160">
        <f>IF($J$1354&gt;0,IPMT('Assumptions (Hydro)'!$V$6,Model!AA$1,'Assumptions (Hydro)'!$V$9,'Assumptions (Hydro)'!$V$4*Model!$J$1354*AVERAGE('Assumptions (Hydro)'!$F$2:$H$2)/10^9),0)</f>
        <v>-0.00006596028207</v>
      </c>
      <c r="O1470" s="160">
        <f>IF($J$1354&gt;0,IPMT('Assumptions (Hydro)'!$V$6,Model!AB$1,'Assumptions (Hydro)'!$V$9,'Assumptions (Hydro)'!$V$4*Model!$J$1354*AVERAGE('Assumptions (Hydro)'!$F$2:$H$2)/10^9),0)</f>
        <v>-0.0000612564319</v>
      </c>
      <c r="P1470" s="160">
        <f>IF($J$1354&gt;0,IPMT('Assumptions (Hydro)'!$V$6,Model!AC$1,'Assumptions (Hydro)'!$V$9,'Assumptions (Hydro)'!$V$4*Model!$J$1354*AVERAGE('Assumptions (Hydro)'!$F$2:$H$2)/10^9),0)</f>
        <v>-0.00005632914885</v>
      </c>
      <c r="Q1470" s="160">
        <f>IF($J$1354&gt;0,IPMT('Assumptions (Hydro)'!$V$6,Model!AD$1,'Assumptions (Hydro)'!$V$9,'Assumptions (Hydro)'!$V$4*Model!$J$1354*AVERAGE('Assumptions (Hydro)'!$F$2:$H$2)/10^9),0)</f>
        <v>-0.00005116781985</v>
      </c>
      <c r="R1470" s="160">
        <f>IF($J$1354&gt;0,IPMT('Assumptions (Hydro)'!$V$6,Model!AE$1,'Assumptions (Hydro)'!$V$9,'Assumptions (Hydro)'!$V$4*Model!$J$1354*AVERAGE('Assumptions (Hydro)'!$F$2:$H$2)/10^9),0)</f>
        <v>-0.00004576132772</v>
      </c>
      <c r="S1470" s="160">
        <f>IF($J$1354&gt;0,IPMT('Assumptions (Hydro)'!$V$6,Model!AF$1,'Assumptions (Hydro)'!$V$9,'Assumptions (Hydro)'!$V$4*Model!$J$1354*AVERAGE('Assumptions (Hydro)'!$F$2:$H$2)/10^9),0)</f>
        <v>-0.00004009802722</v>
      </c>
      <c r="T1470" s="160">
        <f>IF($J$1354&gt;0,IPMT('Assumptions (Hydro)'!$V$6,Model!AG$1,'Assumptions (Hydro)'!$V$9,'Assumptions (Hydro)'!$V$4*Model!$J$1354*AVERAGE('Assumptions (Hydro)'!$F$2:$H$2)/10^9),0)</f>
        <v>-0.00003416571995</v>
      </c>
      <c r="U1470" s="160">
        <f>IF($J$1354&gt;0,IPMT('Assumptions (Hydro)'!$V$6,Model!AH$1,'Assumptions (Hydro)'!$V$9,'Assumptions (Hydro)'!$V$4*Model!$J$1354*AVERAGE('Assumptions (Hydro)'!$F$2:$H$2)/10^9),0)</f>
        <v>-0.00002795162808</v>
      </c>
      <c r="V1470" s="160">
        <f>IF($J$1354&gt;0,IPMT('Assumptions (Hydro)'!$V$6,Model!AI$1,'Assumptions (Hydro)'!$V$9,'Assumptions (Hydro)'!$V$4*Model!$J$1354*AVERAGE('Assumptions (Hydro)'!$F$2:$H$2)/10^9),0)</f>
        <v>-0.00002144236685</v>
      </c>
      <c r="W1470" s="160">
        <f>IF($J$1354&gt;0,IPMT('Assumptions (Hydro)'!$V$6,Model!AJ$1,'Assumptions (Hydro)'!$V$9,'Assumptions (Hydro)'!$V$4*Model!$J$1354*AVERAGE('Assumptions (Hydro)'!$F$2:$H$2)/10^9),0)</f>
        <v>-0.0000146239157</v>
      </c>
      <c r="X1470" s="160">
        <f>IF($J$1354&gt;0,IPMT('Assumptions (Hydro)'!$V$6,Model!AK$1,'Assumptions (Hydro)'!$V$9,'Assumptions (Hydro)'!$V$4*Model!$J$1354*AVERAGE('Assumptions (Hydro)'!$F$2:$H$2)/10^9),0)</f>
        <v>-0.000007481588131</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-0.0001772237125</v>
      </c>
      <c r="L1471" s="160">
        <f>IF($K$1354&gt;0,IPMT('Assumptions (Hydro)'!$V$6,Model!X$1,'Assumptions (Hydro)'!$V$9,'Assumptions (Hydro)'!$V$4*Model!$K$1354*AVERAGE('Assumptions (Hydro)'!$G$2:$I$2)/10^9),0)</f>
        <v>-0.0001688550078</v>
      </c>
      <c r="M1471" s="160">
        <f>IF($K$1354&gt;0,IPMT('Assumptions (Hydro)'!$V$6,Model!Y$1,'Assumptions (Hydro)'!$V$9,'Assumptions (Hydro)'!$V$4*Model!$K$1354*AVERAGE('Assumptions (Hydro)'!$G$2:$I$2)/10^9),0)</f>
        <v>-0.0001600887895</v>
      </c>
      <c r="N1471" s="160">
        <f>IF($K$1354&gt;0,IPMT('Assumptions (Hydro)'!$V$6,Model!Z$1,'Assumptions (Hydro)'!$V$9,'Assumptions (Hydro)'!$V$4*Model!$K$1354*AVERAGE('Assumptions (Hydro)'!$G$2:$I$2)/10^9),0)</f>
        <v>-0.000150906176</v>
      </c>
      <c r="O1471" s="160">
        <f>IF($K$1354&gt;0,IPMT('Assumptions (Hydro)'!$V$6,Model!AA$1,'Assumptions (Hydro)'!$V$9,'Assumptions (Hydro)'!$V$4*Model!$K$1354*AVERAGE('Assumptions (Hydro)'!$G$2:$I$2)/10^9),0)</f>
        <v>-0.0001412873882</v>
      </c>
      <c r="P1471" s="160">
        <f>IF($K$1354&gt;0,IPMT('Assumptions (Hydro)'!$V$6,Model!AB$1,'Assumptions (Hydro)'!$V$9,'Assumptions (Hydro)'!$V$4*Model!$K$1354*AVERAGE('Assumptions (Hydro)'!$G$2:$I$2)/10^9),0)</f>
        <v>-0.0001312117081</v>
      </c>
      <c r="Q1471" s="160">
        <f>IF($K$1354&gt;0,IPMT('Assumptions (Hydro)'!$V$6,Model!AC$1,'Assumptions (Hydro)'!$V$9,'Assumptions (Hydro)'!$V$4*Model!$K$1354*AVERAGE('Assumptions (Hydro)'!$G$2:$I$2)/10^9),0)</f>
        <v>-0.0001206574331</v>
      </c>
      <c r="R1471" s="160">
        <f>IF($K$1354&gt;0,IPMT('Assumptions (Hydro)'!$V$6,Model!AD$1,'Assumptions (Hydro)'!$V$9,'Assumptions (Hydro)'!$V$4*Model!$K$1354*AVERAGE('Assumptions (Hydro)'!$G$2:$I$2)/10^9),0)</f>
        <v>-0.0001096018301</v>
      </c>
      <c r="S1471" s="160">
        <f>IF($K$1354&gt;0,IPMT('Assumptions (Hydro)'!$V$6,Model!AE$1,'Assumptions (Hydro)'!$V$9,'Assumptions (Hydro)'!$V$4*Model!$K$1354*AVERAGE('Assumptions (Hydro)'!$G$2:$I$2)/10^9),0)</f>
        <v>-0.00009802108592</v>
      </c>
      <c r="T1471" s="160">
        <f>IF($K$1354&gt;0,IPMT('Assumptions (Hydro)'!$V$6,Model!AF$1,'Assumptions (Hydro)'!$V$9,'Assumptions (Hydro)'!$V$4*Model!$K$1354*AVERAGE('Assumptions (Hydro)'!$G$2:$I$2)/10^9),0)</f>
        <v>-0.0000858902564</v>
      </c>
      <c r="U1471" s="160">
        <f>IF($K$1354&gt;0,IPMT('Assumptions (Hydro)'!$V$6,Model!AG$1,'Assumptions (Hydro)'!$V$9,'Assumptions (Hydro)'!$V$4*Model!$K$1354*AVERAGE('Assumptions (Hydro)'!$G$2:$I$2)/10^9),0)</f>
        <v>-0.00007318321249</v>
      </c>
      <c r="V1471" s="160">
        <f>IF($K$1354&gt;0,IPMT('Assumptions (Hydro)'!$V$6,Model!AH$1,'Assumptions (Hydro)'!$V$9,'Assumptions (Hydro)'!$V$4*Model!$K$1354*AVERAGE('Assumptions (Hydro)'!$G$2:$I$2)/10^9),0)</f>
        <v>-0.00005987258398</v>
      </c>
      <c r="W1471" s="160">
        <f>IF($K$1354&gt;0,IPMT('Assumptions (Hydro)'!$V$6,Model!AI$1,'Assumptions (Hydro)'!$V$9,'Assumptions (Hydro)'!$V$4*Model!$K$1354*AVERAGE('Assumptions (Hydro)'!$G$2:$I$2)/10^9),0)</f>
        <v>-0.00004592970063</v>
      </c>
      <c r="X1471" s="160">
        <f>IF($K$1354&gt;0,IPMT('Assumptions (Hydro)'!$V$6,Model!AJ$1,'Assumptions (Hydro)'!$V$9,'Assumptions (Hydro)'!$V$4*Model!$K$1354*AVERAGE('Assumptions (Hydro)'!$G$2:$I$2)/10^9),0)</f>
        <v>-0.00003132453031</v>
      </c>
      <c r="Y1471" s="160">
        <f>IF($K$1354&gt;0,IPMT('Assumptions (Hydro)'!$V$6,Model!AK$1,'Assumptions (Hydro)'!$V$9,'Assumptions (Hydro)'!$V$4*Model!$K$1354*AVERAGE('Assumptions (Hydro)'!$G$2:$I$2)/10^9),0)</f>
        <v>-0.00001602561441</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-0.0001894998452</v>
      </c>
      <c r="O1474" s="177">
        <f>IF($N$1354&gt;0,IPMT('Assumptions (Hydro)'!$V$6,Model!X$1,'Assumptions (Hydro)'!$V$9,'Assumptions (Hydro)'!$V$4*Model!$N$1354*AVERAGE('Assumptions (Hydro)'!$J$2:$L$2)/10^9),0)</f>
        <v>-0.0001805514476</v>
      </c>
      <c r="P1474" s="177">
        <f>IF($N$1354&gt;0,IPMT('Assumptions (Hydro)'!$V$6,Model!Y$1,'Assumptions (Hydro)'!$V$9,'Assumptions (Hydro)'!$V$4*Model!$N$1354*AVERAGE('Assumptions (Hydro)'!$J$2:$L$2)/10^9),0)</f>
        <v>-0.000171178001</v>
      </c>
      <c r="Q1474" s="177">
        <f>IF($N$1354&gt;0,IPMT('Assumptions (Hydro)'!$V$6,Model!Z$1,'Assumptions (Hydro)'!$V$9,'Assumptions (Hydro)'!$V$4*Model!$N$1354*AVERAGE('Assumptions (Hydro)'!$J$2:$L$2)/10^9),0)</f>
        <v>-0.0001613593158</v>
      </c>
      <c r="R1474" s="177">
        <f>IF($N$1354&gt;0,IPMT('Assumptions (Hydro)'!$V$6,Model!AA$1,'Assumptions (Hydro)'!$V$9,'Assumptions (Hydro)'!$V$4*Model!$N$1354*AVERAGE('Assumptions (Hydro)'!$J$2:$L$2)/10^9),0)</f>
        <v>-0.0001510742429</v>
      </c>
      <c r="S1474" s="177">
        <f>IF($N$1354&gt;0,IPMT('Assumptions (Hydro)'!$V$6,Model!AB$1,'Assumptions (Hydro)'!$V$9,'Assumptions (Hydro)'!$V$4*Model!$N$1354*AVERAGE('Assumptions (Hydro)'!$J$2:$L$2)/10^9),0)</f>
        <v>-0.0001403006292</v>
      </c>
      <c r="T1474" s="177">
        <f>IF($N$1354&gt;0,IPMT('Assumptions (Hydro)'!$V$6,Model!AC$1,'Assumptions (Hydro)'!$V$9,'Assumptions (Hydro)'!$V$4*Model!$N$1354*AVERAGE('Assumptions (Hydro)'!$J$2:$L$2)/10^9),0)</f>
        <v>-0.0001290152687</v>
      </c>
      <c r="U1474" s="177">
        <f>IF($N$1354&gt;0,IPMT('Assumptions (Hydro)'!$V$6,Model!AD$1,'Assumptions (Hydro)'!$V$9,'Assumptions (Hydro)'!$V$4*Model!$N$1354*AVERAGE('Assumptions (Hydro)'!$J$2:$L$2)/10^9),0)</f>
        <v>-0.0001171938537</v>
      </c>
      <c r="V1474" s="177">
        <f>IF($N$1354&gt;0,IPMT('Assumptions (Hydro)'!$V$6,Model!AE$1,'Assumptions (Hydro)'!$V$9,'Assumptions (Hydro)'!$V$4*Model!$N$1354*AVERAGE('Assumptions (Hydro)'!$J$2:$L$2)/10^9),0)</f>
        <v>-0.0001048109214</v>
      </c>
      <c r="W1474" s="177">
        <f>IF($N$1354&gt;0,IPMT('Assumptions (Hydro)'!$V$6,Model!AF$1,'Assumptions (Hydro)'!$V$9,'Assumptions (Hydro)'!$V$4*Model!$N$1354*AVERAGE('Assumptions (Hydro)'!$J$2:$L$2)/10^9),0)</f>
        <v>-0.0000918397999</v>
      </c>
      <c r="X1474" s="177">
        <f>IF($N$1354&gt;0,IPMT('Assumptions (Hydro)'!$V$6,Model!AG$1,'Assumptions (Hydro)'!$V$9,'Assumptions (Hydro)'!$V$4*Model!$N$1354*AVERAGE('Assumptions (Hydro)'!$J$2:$L$2)/10^9),0)</f>
        <v>-0.00007825255008</v>
      </c>
      <c r="Y1474" s="177">
        <f>IF($N$1354&gt;0,IPMT('Assumptions (Hydro)'!$V$6,Model!AH$1,'Assumptions (Hydro)'!$V$9,'Assumptions (Hydro)'!$V$4*Model!$N$1354*AVERAGE('Assumptions (Hydro)'!$J$2:$L$2)/10^9),0)</f>
        <v>-0.0000640199059</v>
      </c>
      <c r="Z1474" s="177">
        <f>IF($N$1354&gt;0,IPMT('Assumptions (Hydro)'!$V$6,Model!AI$1,'Assumptions (Hydro)'!$V$9,'Assumptions (Hydro)'!$V$4*Model!$N$1354*AVERAGE('Assumptions (Hydro)'!$J$2:$L$2)/10^9),0)</f>
        <v>-0.00004911121112</v>
      </c>
      <c r="AA1474" s="177">
        <f>IF($N$1354&gt;0,IPMT('Assumptions (Hydro)'!$V$6,Model!AJ$1,'Assumptions (Hydro)'!$V$9,'Assumptions (Hydro)'!$V$4*Model!$N$1354*AVERAGE('Assumptions (Hydro)'!$J$2:$L$2)/10^9),0)</f>
        <v>-0.00003349435334</v>
      </c>
      <c r="AB1474" s="177">
        <f>IF($N$1354&gt;0,IPMT('Assumptions (Hydro)'!$V$6,Model!AK$1,'Assumptions (Hydro)'!$V$9,'Assumptions (Hydro)'!$V$4*Model!$N$1354*AVERAGE('Assumptions (Hydro)'!$J$2:$L$2)/10^9),0)</f>
        <v>-0.00001713569481</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-0.009777687332</v>
      </c>
      <c r="Q1476" s="177">
        <f>IF($P$1354&gt;0,IPMT('Assumptions (Hydro)'!$V$6,Model!X$1,'Assumptions (Hydro)'!$V$9,'Assumptions (Hydro)'!$V$4*Model!$P$1354*AVERAGE('Assumptions (Hydro)'!$L$2:$N$2)/10^9),0)</f>
        <v>-0.009315973845</v>
      </c>
      <c r="R1476" s="177">
        <f>IF($P$1354&gt;0,IPMT('Assumptions (Hydro)'!$V$6,Model!Y$1,'Assumptions (Hydro)'!$V$9,'Assumptions (Hydro)'!$V$4*Model!$P$1354*AVERAGE('Assumptions (Hydro)'!$L$2:$N$2)/10^9),0)</f>
        <v>-0.008832328966</v>
      </c>
      <c r="S1476" s="177">
        <f>IF($P$1354&gt;0,IPMT('Assumptions (Hydro)'!$V$6,Model!Z$1,'Assumptions (Hydro)'!$V$9,'Assumptions (Hydro)'!$V$4*Model!$P$1354*AVERAGE('Assumptions (Hydro)'!$L$2:$N$2)/10^9),0)</f>
        <v>-0.008325710956</v>
      </c>
      <c r="T1476" s="177">
        <f>IF($P$1354&gt;0,IPMT('Assumptions (Hydro)'!$V$6,Model!AA$1,'Assumptions (Hydro)'!$V$9,'Assumptions (Hydro)'!$V$4*Model!$P$1354*AVERAGE('Assumptions (Hydro)'!$L$2:$N$2)/10^9),0)</f>
        <v>-0.00779502859</v>
      </c>
      <c r="U1476" s="177">
        <f>IF($P$1354&gt;0,IPMT('Assumptions (Hydro)'!$V$6,Model!AB$1,'Assumptions (Hydro)'!$V$9,'Assumptions (Hydro)'!$V$4*Model!$P$1354*AVERAGE('Assumptions (Hydro)'!$L$2:$N$2)/10^9),0)</f>
        <v>-0.007239138812</v>
      </c>
      <c r="V1476" s="177">
        <f>IF($P$1354&gt;0,IPMT('Assumptions (Hydro)'!$V$6,Model!AC$1,'Assumptions (Hydro)'!$V$9,'Assumptions (Hydro)'!$V$4*Model!$P$1354*AVERAGE('Assumptions (Hydro)'!$L$2:$N$2)/10^9),0)</f>
        <v>-0.00665684427</v>
      </c>
      <c r="W1476" s="177">
        <f>IF($P$1354&gt;0,IPMT('Assumptions (Hydro)'!$V$6,Model!AD$1,'Assumptions (Hydro)'!$V$9,'Assumptions (Hydro)'!$V$4*Model!$P$1354*AVERAGE('Assumptions (Hydro)'!$L$2:$N$2)/10^9),0)</f>
        <v>-0.006046890737</v>
      </c>
      <c r="X1476" s="177">
        <f>IF($P$1354&gt;0,IPMT('Assumptions (Hydro)'!$V$6,Model!AE$1,'Assumptions (Hydro)'!$V$9,'Assumptions (Hydro)'!$V$4*Model!$P$1354*AVERAGE('Assumptions (Hydro)'!$L$2:$N$2)/10^9),0)</f>
        <v>-0.005407964411</v>
      </c>
      <c r="Y1476" s="177">
        <f>IF($P$1354&gt;0,IPMT('Assumptions (Hydro)'!$V$6,Model!AF$1,'Assumptions (Hydro)'!$V$9,'Assumptions (Hydro)'!$V$4*Model!$P$1354*AVERAGE('Assumptions (Hydro)'!$L$2:$N$2)/10^9),0)</f>
        <v>-0.004738689084</v>
      </c>
      <c r="Z1476" s="177">
        <f>IF($P$1354&gt;0,IPMT('Assumptions (Hydro)'!$V$6,Model!AG$1,'Assumptions (Hydro)'!$V$9,'Assumptions (Hydro)'!$V$4*Model!$P$1354*AVERAGE('Assumptions (Hydro)'!$L$2:$N$2)/10^9),0)</f>
        <v>-0.00403762318</v>
      </c>
      <c r="AA1476" s="177">
        <f>IF($P$1354&gt;0,IPMT('Assumptions (Hydro)'!$V$6,Model!AH$1,'Assumptions (Hydro)'!$V$9,'Assumptions (Hydro)'!$V$4*Model!$P$1354*AVERAGE('Assumptions (Hydro)'!$L$2:$N$2)/10^9),0)</f>
        <v>-0.003303256645</v>
      </c>
      <c r="AB1476" s="177">
        <f>IF($P$1354&gt;0,IPMT('Assumptions (Hydro)'!$V$6,Model!AI$1,'Assumptions (Hydro)'!$V$9,'Assumptions (Hydro)'!$V$4*Model!$P$1354*AVERAGE('Assumptions (Hydro)'!$L$2:$N$2)/10^9),0)</f>
        <v>-0.002534007699</v>
      </c>
      <c r="AC1476" s="177">
        <f>IF($P$1354&gt;0,IPMT('Assumptions (Hydro)'!$V$6,Model!AJ$1,'Assumptions (Hydro)'!$V$9,'Assumptions (Hydro)'!$V$4*Model!$P$1354*AVERAGE('Assumptions (Hydro)'!$L$2:$N$2)/10^9),0)</f>
        <v>-0.001728219429</v>
      </c>
      <c r="AD1476" s="177">
        <f>IF($P$1354&gt;0,IPMT('Assumptions (Hydro)'!$V$6,Model!AK$1,'Assumptions (Hydro)'!$V$9,'Assumptions (Hydro)'!$V$4*Model!$P$1354*AVERAGE('Assumptions (Hydro)'!$L$2:$N$2)/10^9),0)</f>
        <v>-0.0008841562158</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-0.01765223845</v>
      </c>
      <c r="T1479" s="160">
        <f>IF($S$1354&gt;0,IPMT('Assumptions (Hydro)'!$V$6,Model!X$1,'Assumptions (Hydro)'!$V$9,'Assumptions (Hydro)'!$V$4*Model!$S$1354*AVERAGE('Assumptions (Hydro)'!$O$2:$Q$2)/10^9),0)</f>
        <v>-0.01681867973</v>
      </c>
      <c r="U1479" s="160">
        <f>IF($S$1354&gt;0,IPMT('Assumptions (Hydro)'!$V$6,Model!Y$1,'Assumptions (Hydro)'!$V$9,'Assumptions (Hydro)'!$V$4*Model!$S$1354*AVERAGE('Assumptions (Hydro)'!$O$2:$Q$2)/10^9),0)</f>
        <v>-0.01594552696</v>
      </c>
      <c r="V1479" s="160">
        <f>IF($S$1354&gt;0,IPMT('Assumptions (Hydro)'!$V$6,Model!Z$1,'Assumptions (Hydro)'!$V$9,'Assumptions (Hydro)'!$V$4*Model!$S$1354*AVERAGE('Assumptions (Hydro)'!$O$2:$Q$2)/10^9),0)</f>
        <v>-0.01503089944</v>
      </c>
      <c r="W1479" s="160">
        <f>IF($S$1354&gt;0,IPMT('Assumptions (Hydro)'!$V$6,Model!AA$1,'Assumptions (Hydro)'!$V$9,'Assumptions (Hydro)'!$V$4*Model!$S$1354*AVERAGE('Assumptions (Hydro)'!$O$2:$Q$2)/10^9),0)</f>
        <v>-0.01407282711</v>
      </c>
      <c r="X1479" s="160">
        <f>IF($S$1354&gt;0,IPMT('Assumptions (Hydro)'!$V$6,Model!AB$1,'Assumptions (Hydro)'!$V$9,'Assumptions (Hydro)'!$V$4*Model!$S$1354*AVERAGE('Assumptions (Hydro)'!$O$2:$Q$2)/10^9),0)</f>
        <v>-0.01306924635</v>
      </c>
      <c r="Y1479" s="160">
        <f>IF($S$1354&gt;0,IPMT('Assumptions (Hydro)'!$V$6,Model!AC$1,'Assumptions (Hydro)'!$V$9,'Assumptions (Hydro)'!$V$4*Model!$S$1354*AVERAGE('Assumptions (Hydro)'!$O$2:$Q$2)/10^9),0)</f>
        <v>-0.0120179955</v>
      </c>
      <c r="Z1479" s="160">
        <f>IF($S$1354&gt;0,IPMT('Assumptions (Hydro)'!$V$6,Model!AD$1,'Assumptions (Hydro)'!$V$9,'Assumptions (Hydro)'!$V$4*Model!$S$1354*AVERAGE('Assumptions (Hydro)'!$O$2:$Q$2)/10^9),0)</f>
        <v>-0.01091681024</v>
      </c>
      <c r="AA1479" s="160">
        <f>IF($S$1354&gt;0,IPMT('Assumptions (Hydro)'!$V$6,Model!AE$1,'Assumptions (Hydro)'!$V$9,'Assumptions (Hydro)'!$V$4*Model!$S$1354*AVERAGE('Assumptions (Hydro)'!$O$2:$Q$2)/10^9),0)</f>
        <v>-0.009763318673</v>
      </c>
      <c r="AB1479" s="160">
        <f>IF($S$1354&gt;0,IPMT('Assumptions (Hydro)'!$V$6,Model!AF$1,'Assumptions (Hydro)'!$V$9,'Assumptions (Hydro)'!$V$4*Model!$S$1354*AVERAGE('Assumptions (Hydro)'!$O$2:$Q$2)/10^9),0)</f>
        <v>-0.008555036259</v>
      </c>
      <c r="AC1479" s="160">
        <f>IF($S$1354&gt;0,IPMT('Assumptions (Hydro)'!$V$6,Model!AG$1,'Assumptions (Hydro)'!$V$9,'Assumptions (Hydro)'!$V$4*Model!$S$1354*AVERAGE('Assumptions (Hydro)'!$O$2:$Q$2)/10^9),0)</f>
        <v>-0.00728936043</v>
      </c>
      <c r="AD1479" s="160">
        <f>IF($S$1354&gt;0,IPMT('Assumptions (Hydro)'!$V$6,Model!AH$1,'Assumptions (Hydro)'!$V$9,'Assumptions (Hydro)'!$V$4*Model!$S$1354*AVERAGE('Assumptions (Hydro)'!$O$2:$Q$2)/10^9),0)</f>
        <v>-0.005963565</v>
      </c>
      <c r="AE1479" s="160">
        <f>IF($S$1354&gt;0,IPMT('Assumptions (Hydro)'!$V$6,Model!AI$1,'Assumptions (Hydro)'!$V$9,'Assumptions (Hydro)'!$V$4*Model!$S$1354*AVERAGE('Assumptions (Hydro)'!$O$2:$Q$2)/10^9),0)</f>
        <v>-0.004574794287</v>
      </c>
      <c r="AF1479" s="160">
        <f>IF($S$1354&gt;0,IPMT('Assumptions (Hydro)'!$V$6,Model!AJ$1,'Assumptions (Hydro)'!$V$9,'Assumptions (Hydro)'!$V$4*Model!$S$1354*AVERAGE('Assumptions (Hydro)'!$O$2:$Q$2)/10^9),0)</f>
        <v>-0.003120056964</v>
      </c>
      <c r="AG1479" s="160">
        <f>IF($S$1354&gt;0,IPMT('Assumptions (Hydro)'!$V$6,Model!AK$1,'Assumptions (Hydro)'!$V$9,'Assumptions (Hydro)'!$V$4*Model!$S$1354*AVERAGE('Assumptions (Hydro)'!$O$2:$Q$2)/10^9),0)</f>
        <v>-0.001596219619</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-0.005775456206</v>
      </c>
      <c r="U1480" s="160">
        <f>IF($T$1354&gt;0,IPMT('Assumptions (Hydro)'!$V$6,Model!X$1,'Assumptions (Hydro)'!$V$9,'Assumptions (Hydro)'!$V$4*Model!$T$1354*AVERAGE('Assumptions (Hydro)'!$P$2:$R$2)/10^9),0)</f>
        <v>-0.005502732612</v>
      </c>
      <c r="V1480" s="160">
        <f>IF($T$1354&gt;0,IPMT('Assumptions (Hydro)'!$V$6,Model!Y$1,'Assumptions (Hydro)'!$V$9,'Assumptions (Hydro)'!$V$4*Model!$T$1354*AVERAGE('Assumptions (Hydro)'!$P$2:$R$2)/10^9),0)</f>
        <v>-0.005217054648</v>
      </c>
      <c r="W1480" s="160">
        <f>IF($T$1354&gt;0,IPMT('Assumptions (Hydro)'!$V$6,Model!Z$1,'Assumptions (Hydro)'!$V$9,'Assumptions (Hydro)'!$V$4*Model!$T$1354*AVERAGE('Assumptions (Hydro)'!$P$2:$R$2)/10^9),0)</f>
        <v>-0.00491780698</v>
      </c>
      <c r="X1480" s="160">
        <f>IF($T$1354&gt;0,IPMT('Assumptions (Hydro)'!$V$6,Model!AA$1,'Assumptions (Hydro)'!$V$9,'Assumptions (Hydro)'!$V$4*Model!$T$1354*AVERAGE('Assumptions (Hydro)'!$P$2:$R$2)/10^9),0)</f>
        <v>-0.004604345048</v>
      </c>
      <c r="Y1480" s="160">
        <f>IF($T$1354&gt;0,IPMT('Assumptions (Hydro)'!$V$6,Model!AB$1,'Assumptions (Hydro)'!$V$9,'Assumptions (Hydro)'!$V$4*Model!$T$1354*AVERAGE('Assumptions (Hydro)'!$P$2:$R$2)/10^9),0)</f>
        <v>-0.004275993674</v>
      </c>
      <c r="Z1480" s="160">
        <f>IF($T$1354&gt;0,IPMT('Assumptions (Hydro)'!$V$6,Model!AC$1,'Assumptions (Hydro)'!$V$9,'Assumptions (Hydro)'!$V$4*Model!$T$1354*AVERAGE('Assumptions (Hydro)'!$P$2:$R$2)/10^9),0)</f>
        <v>-0.00393204561</v>
      </c>
      <c r="AA1480" s="160">
        <f>IF($T$1354&gt;0,IPMT('Assumptions (Hydro)'!$V$6,Model!AD$1,'Assumptions (Hydro)'!$V$9,'Assumptions (Hydro)'!$V$4*Model!$T$1354*AVERAGE('Assumptions (Hydro)'!$P$2:$R$2)/10^9),0)</f>
        <v>-0.003571760013</v>
      </c>
      <c r="AB1480" s="160">
        <f>IF($T$1354&gt;0,IPMT('Assumptions (Hydro)'!$V$6,Model!AE$1,'Assumptions (Hydro)'!$V$9,'Assumptions (Hydro)'!$V$4*Model!$T$1354*AVERAGE('Assumptions (Hydro)'!$P$2:$R$2)/10^9),0)</f>
        <v>-0.00319436085</v>
      </c>
      <c r="AC1480" s="160">
        <f>IF($T$1354&gt;0,IPMT('Assumptions (Hydro)'!$V$6,Model!AF$1,'Assumptions (Hydro)'!$V$9,'Assumptions (Hydro)'!$V$4*Model!$T$1354*AVERAGE('Assumptions (Hydro)'!$P$2:$R$2)/10^9),0)</f>
        <v>-0.002799035227</v>
      </c>
      <c r="AD1480" s="160">
        <f>IF($T$1354&gt;0,IPMT('Assumptions (Hydro)'!$V$6,Model!AG$1,'Assumptions (Hydro)'!$V$9,'Assumptions (Hydro)'!$V$4*Model!$T$1354*AVERAGE('Assumptions (Hydro)'!$P$2:$R$2)/10^9),0)</f>
        <v>-0.002384931637</v>
      </c>
      <c r="AE1480" s="160">
        <f>IF($T$1354&gt;0,IPMT('Assumptions (Hydro)'!$V$6,Model!AH$1,'Assumptions (Hydro)'!$V$9,'Assumptions (Hydro)'!$V$4*Model!$T$1354*AVERAGE('Assumptions (Hydro)'!$P$2:$R$2)/10^9),0)</f>
        <v>-0.001951158126</v>
      </c>
      <c r="AF1480" s="160">
        <f>IF($T$1354&gt;0,IPMT('Assumptions (Hydro)'!$V$6,Model!AI$1,'Assumptions (Hydro)'!$V$9,'Assumptions (Hydro)'!$V$4*Model!$T$1354*AVERAGE('Assumptions (Hydro)'!$P$2:$R$2)/10^9),0)</f>
        <v>-0.001496780373</v>
      </c>
      <c r="AG1480" s="160">
        <f>IF($T$1354&gt;0,IPMT('Assumptions (Hydro)'!$V$6,Model!AJ$1,'Assumptions (Hydro)'!$V$9,'Assumptions (Hydro)'!$V$4*Model!$T$1354*AVERAGE('Assumptions (Hydro)'!$P$2:$R$2)/10^9),0)</f>
        <v>-0.001020819677</v>
      </c>
      <c r="AH1480" s="160">
        <f>IF($T$1354&gt;0,IPMT('Assumptions (Hydro)'!$V$6,Model!AK$1,'Assumptions (Hydro)'!$V$9,'Assumptions (Hydro)'!$V$4*Model!$T$1354*AVERAGE('Assumptions (Hydro)'!$P$2:$R$2)/10^9),0)</f>
        <v>-0.0005222508483</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0.008118211265</v>
      </c>
      <c r="E1514" s="177">
        <f t="shared" si="57"/>
        <v>0.0154246014</v>
      </c>
      <c r="F1514" s="177">
        <f t="shared" si="57"/>
        <v>0.01388214126</v>
      </c>
      <c r="G1514" s="177">
        <f t="shared" si="57"/>
        <v>0.01269485286</v>
      </c>
      <c r="H1514" s="177">
        <f t="shared" si="57"/>
        <v>0.0116181751</v>
      </c>
      <c r="I1514" s="177">
        <f t="shared" si="57"/>
        <v>0.01044499209</v>
      </c>
      <c r="J1514" s="177">
        <f t="shared" si="57"/>
        <v>0.01002156589</v>
      </c>
      <c r="K1514" s="177">
        <f t="shared" si="57"/>
        <v>0.01043343005</v>
      </c>
      <c r="L1514" s="177">
        <f t="shared" si="57"/>
        <v>0.01067492126</v>
      </c>
      <c r="M1514" s="177">
        <f t="shared" si="57"/>
        <v>0.01056220895</v>
      </c>
      <c r="N1514" s="177">
        <f t="shared" si="57"/>
        <v>0.01083569149</v>
      </c>
      <c r="O1514" s="177">
        <f t="shared" si="57"/>
        <v>0.01105084804</v>
      </c>
      <c r="P1514" s="177">
        <f t="shared" si="57"/>
        <v>0.02810426093</v>
      </c>
      <c r="Q1514" s="177">
        <f t="shared" si="57"/>
        <v>0.04344982567</v>
      </c>
      <c r="R1514" s="177">
        <f t="shared" si="57"/>
        <v>0.04015553947</v>
      </c>
      <c r="S1514" s="177">
        <f t="shared" si="57"/>
        <v>0.06335641875</v>
      </c>
      <c r="T1514" s="177">
        <f t="shared" si="57"/>
        <v>0.09390665866</v>
      </c>
      <c r="U1514" s="177">
        <f t="shared" si="57"/>
        <v>0.09474090046</v>
      </c>
      <c r="V1514" s="177">
        <f t="shared" si="57"/>
        <v>0.08630508376</v>
      </c>
      <c r="W1514" s="177">
        <f t="shared" si="57"/>
        <v>0.07969928819</v>
      </c>
      <c r="X1514" s="177">
        <f t="shared" si="57"/>
        <v>0.07383790532</v>
      </c>
      <c r="Y1514" s="177">
        <f t="shared" si="57"/>
        <v>0.07025514748</v>
      </c>
      <c r="Z1514" s="177">
        <f t="shared" si="57"/>
        <v>0.06935167882</v>
      </c>
      <c r="AA1514" s="177">
        <f t="shared" si="57"/>
        <v>0.06919520183</v>
      </c>
      <c r="AB1514" s="177">
        <f t="shared" si="57"/>
        <v>0.06918850149</v>
      </c>
      <c r="AC1514" s="177">
        <f t="shared" si="57"/>
        <v>0.06899905287</v>
      </c>
      <c r="AD1514" s="177">
        <f t="shared" si="57"/>
        <v>0.06879553866</v>
      </c>
      <c r="AE1514" s="177">
        <f t="shared" si="57"/>
        <v>0.05868213982</v>
      </c>
      <c r="AF1514" s="177">
        <f t="shared" si="57"/>
        <v>0.04851970282</v>
      </c>
      <c r="AG1514" s="177">
        <f t="shared" si="57"/>
        <v>0.04856137574</v>
      </c>
      <c r="AH1514" s="177">
        <f t="shared" si="57"/>
        <v>0.03024808758</v>
      </c>
      <c r="AI1514" s="177">
        <f t="shared" si="57"/>
        <v>0.005978103792</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0.008118211265</v>
      </c>
      <c r="E1516" s="160">
        <f>IF($D$1354&gt;0,'Assumptions (Hydro)'!W$10*Model!$D$1354*'Assumptions (Hydro)'!$B$2/10^9,0)</f>
        <v>0.0154246014</v>
      </c>
      <c r="F1516" s="160">
        <f>IF($D$1354&gt;0,'Assumptions (Hydro)'!X$10*Model!$D$1354*'Assumptions (Hydro)'!$B$2/10^9,0)</f>
        <v>0.01388214126</v>
      </c>
      <c r="G1516" s="160">
        <f>IF($D$1354&gt;0,'Assumptions (Hydro)'!Y$10*Model!$D$1354*'Assumptions (Hydro)'!$B$2/10^9,0)</f>
        <v>0.01250204535</v>
      </c>
      <c r="H1516" s="160">
        <f>IF($D$1354&gt;0,'Assumptions (Hydro)'!Z$10*Model!$D$1354*'Assumptions (Hydro)'!$B$2/10^9,0)</f>
        <v>0.01125184081</v>
      </c>
      <c r="I1516" s="160">
        <f>IF($D$1354&gt;0,'Assumptions (Hydro)'!AA$10*Model!$D$1354*'Assumptions (Hydro)'!$B$2/10^9,0)</f>
        <v>0.01011529124</v>
      </c>
      <c r="J1516" s="160">
        <f>IF($D$1354&gt;0,'Assumptions (Hydro)'!AB$10*Model!$D$1354*'Assumptions (Hydro)'!$B$2/10^9,0)</f>
        <v>0.009579489292</v>
      </c>
      <c r="K1516" s="160">
        <f>IF($D$1354&gt;0,'Assumptions (Hydro)'!AC$10*Model!$D$1354*'Assumptions (Hydro)'!$B$2/10^9,0)</f>
        <v>0.009579489292</v>
      </c>
      <c r="L1516" s="160">
        <f>IF($D$1354&gt;0,'Assumptions (Hydro)'!AD$10*Model!$D$1354*'Assumptions (Hydro)'!$B$2/10^9,0)</f>
        <v>0.009595725715</v>
      </c>
      <c r="M1516" s="160">
        <f>IF($D$1354&gt;0,'Assumptions (Hydro)'!AE$10*Model!$D$1354*'Assumptions (Hydro)'!$B$2/10^9,0)</f>
        <v>0.009579489292</v>
      </c>
      <c r="N1516" s="160">
        <f>IF($D$1354&gt;0,'Assumptions (Hydro)'!AF$10*Model!$D$1354*'Assumptions (Hydro)'!$B$2/10^9,0)</f>
        <v>0.009595725715</v>
      </c>
      <c r="O1516" s="160">
        <f>IF($D$1354&gt;0,'Assumptions (Hydro)'!AG$10*Model!$D$1354*'Assumptions (Hydro)'!$B$2/10^9,0)</f>
        <v>0.009579489292</v>
      </c>
      <c r="P1516" s="160">
        <f>IF($D$1354&gt;0,'Assumptions (Hydro)'!AH$10*Model!$D$1354*'Assumptions (Hydro)'!$B$2/10^9,0)</f>
        <v>0.009595725715</v>
      </c>
      <c r="Q1516" s="160">
        <f>IF($D$1354&gt;0,'Assumptions (Hydro)'!AI$10*Model!$D$1354*'Assumptions (Hydro)'!$B$2/10^9,0)</f>
        <v>0.009579489292</v>
      </c>
      <c r="R1516" s="160">
        <f>IF($D$1354&gt;0,'Assumptions (Hydro)'!AJ$10*Model!$D$1354*'Assumptions (Hydro)'!$B$2/10^9,0)</f>
        <v>0.009595725715</v>
      </c>
      <c r="S1516" s="160">
        <f>IF($D$1354&gt;0,'Assumptions (Hydro)'!AK$10*Model!$D$1354*'Assumptions (Hydro)'!$B$2/10^9,0)</f>
        <v>0.004789744646</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0.0001928075175</v>
      </c>
      <c r="H1519" s="160">
        <f>IF($G$1354&gt;0,'Assumptions (Hydro)'!W$10*Model!$G$1354*AVERAGE('Assumptions (Hydro)'!$C$2:$E$2)/10^9,0)</f>
        <v>0.0003663342833</v>
      </c>
      <c r="I1519" s="160">
        <f>IF($G$1354&gt;0,'Assumptions (Hydro)'!X$10*Model!$G$1354*AVERAGE('Assumptions (Hydro)'!$C$2:$E$2)/10^9,0)</f>
        <v>0.000329700855</v>
      </c>
      <c r="J1519" s="160">
        <f>IF($G$1354&gt;0,'Assumptions (Hydro)'!Y$10*Model!$G$1354*AVERAGE('Assumptions (Hydro)'!$C$2:$E$2)/10^9,0)</f>
        <v>0.000296923577</v>
      </c>
      <c r="K1519" s="160">
        <f>IF($G$1354&gt;0,'Assumptions (Hydro)'!Z$10*Model!$G$1354*AVERAGE('Assumptions (Hydro)'!$C$2:$E$2)/10^9,0)</f>
        <v>0.0002672312193</v>
      </c>
      <c r="L1519" s="160">
        <f>IF($G$1354&gt;0,'Assumptions (Hydro)'!AA$10*Model!$G$1354*AVERAGE('Assumptions (Hydro)'!$C$2:$E$2)/10^9,0)</f>
        <v>0.0002402381668</v>
      </c>
      <c r="M1519" s="160">
        <f>IF($G$1354&gt;0,'Assumptions (Hydro)'!AB$10*Model!$G$1354*AVERAGE('Assumptions (Hydro)'!$C$2:$E$2)/10^9,0)</f>
        <v>0.0002275128707</v>
      </c>
      <c r="N1519" s="160">
        <f>IF($G$1354&gt;0,'Assumptions (Hydro)'!AC$10*Model!$G$1354*AVERAGE('Assumptions (Hydro)'!$C$2:$E$2)/10^9,0)</f>
        <v>0.0002275128707</v>
      </c>
      <c r="O1519" s="160">
        <f>IF($G$1354&gt;0,'Assumptions (Hydro)'!AD$10*Model!$G$1354*AVERAGE('Assumptions (Hydro)'!$C$2:$E$2)/10^9,0)</f>
        <v>0.0002278984857</v>
      </c>
      <c r="P1519" s="160">
        <f>IF($G$1354&gt;0,'Assumptions (Hydro)'!AE$10*Model!$G$1354*AVERAGE('Assumptions (Hydro)'!$C$2:$E$2)/10^9,0)</f>
        <v>0.0002275128707</v>
      </c>
      <c r="Q1519" s="160">
        <f>IF($G$1354&gt;0,'Assumptions (Hydro)'!AF$10*Model!$G$1354*AVERAGE('Assumptions (Hydro)'!$C$2:$E$2)/10^9,0)</f>
        <v>0.0002278984857</v>
      </c>
      <c r="R1519" s="160">
        <f>IF($G$1354&gt;0,'Assumptions (Hydro)'!AG$10*Model!$G$1354*AVERAGE('Assumptions (Hydro)'!$C$2:$E$2)/10^9,0)</f>
        <v>0.0002275128707</v>
      </c>
      <c r="S1519" s="160">
        <f>IF($G$1354&gt;0,'Assumptions (Hydro)'!AH$10*Model!$G$1354*AVERAGE('Assumptions (Hydro)'!$C$2:$E$2)/10^9,0)</f>
        <v>0.0002278984857</v>
      </c>
      <c r="T1519" s="160">
        <f>IF($G$1354&gt;0,'Assumptions (Hydro)'!AI$10*Model!$G$1354*AVERAGE('Assumptions (Hydro)'!$C$2:$E$2)/10^9,0)</f>
        <v>0.0002275128707</v>
      </c>
      <c r="U1519" s="160">
        <f>IF($G$1354&gt;0,'Assumptions (Hydro)'!AJ$10*Model!$G$1354*AVERAGE('Assumptions (Hydro)'!$C$2:$E$2)/10^9,0)</f>
        <v>0.0002278984857</v>
      </c>
      <c r="V1519" s="160">
        <f>IF($G$1354&gt;0,'Assumptions (Hydro)'!AK$10*Model!$G$1354*AVERAGE('Assumptions (Hydro)'!$C$2:$E$2)/10^9,0)</f>
        <v>0.0001137564353</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0.0001451530218</v>
      </c>
      <c r="K1522" s="160">
        <f>IF($J$1354&gt;0,'Assumptions (Hydro)'!W$10*Model!$J$1354*AVERAGE('Assumptions (Hydro)'!$F$2:$H$2)/10^9,0)</f>
        <v>0.0002757907415</v>
      </c>
      <c r="L1522" s="160">
        <f>IF($J$1354&gt;0,'Assumptions (Hydro)'!X$10*Model!$J$1354*AVERAGE('Assumptions (Hydro)'!$F$2:$H$2)/10^9,0)</f>
        <v>0.0002482116673</v>
      </c>
      <c r="M1522" s="160">
        <f>IF($J$1354&gt;0,'Assumptions (Hydro)'!Y$10*Model!$J$1354*AVERAGE('Assumptions (Hydro)'!$F$2:$H$2)/10^9,0)</f>
        <v>0.0002235356536</v>
      </c>
      <c r="N1522" s="160">
        <f>IF($J$1354&gt;0,'Assumptions (Hydro)'!Z$10*Model!$J$1354*AVERAGE('Assumptions (Hydro)'!$F$2:$H$2)/10^9,0)</f>
        <v>0.0002011820882</v>
      </c>
      <c r="O1522" s="160">
        <f>IF($J$1354&gt;0,'Assumptions (Hydro)'!AA$10*Model!$J$1354*AVERAGE('Assumptions (Hydro)'!$F$2:$H$2)/10^9,0)</f>
        <v>0.0001808606652</v>
      </c>
      <c r="P1522" s="160">
        <f>IF($J$1354&gt;0,'Assumptions (Hydro)'!AB$10*Model!$J$1354*AVERAGE('Assumptions (Hydro)'!$F$2:$H$2)/10^9,0)</f>
        <v>0.0001712805658</v>
      </c>
      <c r="Q1522" s="160">
        <f>IF($J$1354&gt;0,'Assumptions (Hydro)'!AC$10*Model!$J$1354*AVERAGE('Assumptions (Hydro)'!$F$2:$H$2)/10^9,0)</f>
        <v>0.0001712805658</v>
      </c>
      <c r="R1522" s="160">
        <f>IF($J$1354&gt;0,'Assumptions (Hydro)'!AD$10*Model!$J$1354*AVERAGE('Assumptions (Hydro)'!$F$2:$H$2)/10^9,0)</f>
        <v>0.0001715708718</v>
      </c>
      <c r="S1522" s="160">
        <f>IF($J$1354&gt;0,'Assumptions (Hydro)'!AE$10*Model!$J$1354*AVERAGE('Assumptions (Hydro)'!$F$2:$H$2)/10^9,0)</f>
        <v>0.0001712805658</v>
      </c>
      <c r="T1522" s="160">
        <f>IF($J$1354&gt;0,'Assumptions (Hydro)'!AF$10*Model!$J$1354*AVERAGE('Assumptions (Hydro)'!$F$2:$H$2)/10^9,0)</f>
        <v>0.0001715708718</v>
      </c>
      <c r="U1522" s="160">
        <f>IF($J$1354&gt;0,'Assumptions (Hydro)'!AG$10*Model!$J$1354*AVERAGE('Assumptions (Hydro)'!$F$2:$H$2)/10^9,0)</f>
        <v>0.0001712805658</v>
      </c>
      <c r="V1522" s="160">
        <f>IF($J$1354&gt;0,'Assumptions (Hydro)'!AH$10*Model!$J$1354*AVERAGE('Assumptions (Hydro)'!$F$2:$H$2)/10^9,0)</f>
        <v>0.0001715708718</v>
      </c>
      <c r="W1522" s="160">
        <f>IF($J$1354&gt;0,'Assumptions (Hydro)'!AI$10*Model!$J$1354*AVERAGE('Assumptions (Hydro)'!$F$2:$H$2)/10^9,0)</f>
        <v>0.0001712805658</v>
      </c>
      <c r="X1522" s="160">
        <f>IF($J$1354&gt;0,'Assumptions (Hydro)'!AJ$10*Model!$J$1354*AVERAGE('Assumptions (Hydro)'!$F$2:$H$2)/10^9,0)</f>
        <v>0.0001715708718</v>
      </c>
      <c r="Y1522" s="160">
        <f>IF($J$1354&gt;0,'Assumptions (Hydro)'!AK$10*Model!$J$1354*AVERAGE('Assumptions (Hydro)'!$F$2:$H$2)/10^9,0)</f>
        <v>0.00008564028288</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0.0003109187939</v>
      </c>
      <c r="L1523" s="160">
        <f>IF($K$1354&gt;0,'Assumptions (Hydro)'!W$10*Model!$K$1354*AVERAGE('Assumptions (Hydro)'!$G$2:$I$2)/10^9,0)</f>
        <v>0.0005907457084</v>
      </c>
      <c r="M1523" s="160">
        <f>IF($K$1354&gt;0,'Assumptions (Hydro)'!X$10*Model!$K$1354*AVERAGE('Assumptions (Hydro)'!$G$2:$I$2)/10^9,0)</f>
        <v>0.0005316711376</v>
      </c>
      <c r="N1523" s="160">
        <f>IF($K$1354&gt;0,'Assumptions (Hydro)'!Y$10*Model!$K$1354*AVERAGE('Assumptions (Hydro)'!$G$2:$I$2)/10^9,0)</f>
        <v>0.0004788149426</v>
      </c>
      <c r="O1523" s="160">
        <f>IF($K$1354&gt;0,'Assumptions (Hydro)'!Z$10*Model!$K$1354*AVERAGE('Assumptions (Hydro)'!$G$2:$I$2)/10^9,0)</f>
        <v>0.0004309334483</v>
      </c>
      <c r="P1523" s="160">
        <f>IF($K$1354&gt;0,'Assumptions (Hydro)'!AA$10*Model!$K$1354*AVERAGE('Assumptions (Hydro)'!$G$2:$I$2)/10^9,0)</f>
        <v>0.0003874048172</v>
      </c>
      <c r="Q1523" s="160">
        <f>IF($K$1354&gt;0,'Assumptions (Hydro)'!AB$10*Model!$K$1354*AVERAGE('Assumptions (Hydro)'!$G$2:$I$2)/10^9,0)</f>
        <v>0.0003668841768</v>
      </c>
      <c r="R1523" s="160">
        <f>IF($K$1354&gt;0,'Assumptions (Hydro)'!AC$10*Model!$K$1354*AVERAGE('Assumptions (Hydro)'!$G$2:$I$2)/10^9,0)</f>
        <v>0.0003668841768</v>
      </c>
      <c r="S1523" s="160">
        <f>IF($K$1354&gt;0,'Assumptions (Hydro)'!AD$10*Model!$K$1354*AVERAGE('Assumptions (Hydro)'!$G$2:$I$2)/10^9,0)</f>
        <v>0.0003675060144</v>
      </c>
      <c r="T1523" s="160">
        <f>IF($K$1354&gt;0,'Assumptions (Hydro)'!AE$10*Model!$K$1354*AVERAGE('Assumptions (Hydro)'!$G$2:$I$2)/10^9,0)</f>
        <v>0.0003668841768</v>
      </c>
      <c r="U1523" s="160">
        <f>IF($K$1354&gt;0,'Assumptions (Hydro)'!AF$10*Model!$K$1354*AVERAGE('Assumptions (Hydro)'!$G$2:$I$2)/10^9,0)</f>
        <v>0.0003675060144</v>
      </c>
      <c r="V1523" s="160">
        <f>IF($K$1354&gt;0,'Assumptions (Hydro)'!AG$10*Model!$K$1354*AVERAGE('Assumptions (Hydro)'!$G$2:$I$2)/10^9,0)</f>
        <v>0.0003668841768</v>
      </c>
      <c r="W1523" s="160">
        <f>IF($K$1354&gt;0,'Assumptions (Hydro)'!AH$10*Model!$K$1354*AVERAGE('Assumptions (Hydro)'!$G$2:$I$2)/10^9,0)</f>
        <v>0.0003675060144</v>
      </c>
      <c r="X1523" s="160">
        <f>IF($K$1354&gt;0,'Assumptions (Hydro)'!AI$10*Model!$K$1354*AVERAGE('Assumptions (Hydro)'!$G$2:$I$2)/10^9,0)</f>
        <v>0.0003668841768</v>
      </c>
      <c r="Y1523" s="160">
        <f>IF($K$1354&gt;0,'Assumptions (Hydro)'!AJ$10*Model!$K$1354*AVERAGE('Assumptions (Hydro)'!$G$2:$I$2)/10^9,0)</f>
        <v>0.0003675060144</v>
      </c>
      <c r="Z1523" s="160">
        <f>IF($K$1354&gt;0,'Assumptions (Hydro)'!AK$10*Model!$K$1354*AVERAGE('Assumptions (Hydro)'!$G$2:$I$2)/10^9,0)</f>
        <v>0.0001834420884</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0.0003324558688</v>
      </c>
      <c r="O1526" s="160">
        <f>IF($N$1354&gt;0,'Assumptions (Hydro)'!W$10*Model!$N$1354*AVERAGE('Assumptions (Hydro)'!$J$2:$L$2)/10^9,0)</f>
        <v>0.0006316661508</v>
      </c>
      <c r="P1526" s="160">
        <f>IF($N$1354&gt;0,'Assumptions (Hydro)'!X$10*Model!$N$1354*AVERAGE('Assumptions (Hydro)'!$J$2:$L$2)/10^9,0)</f>
        <v>0.0005684995357</v>
      </c>
      <c r="Q1526" s="160">
        <f>IF($N$1354&gt;0,'Assumptions (Hydro)'!Y$10*Model!$N$1354*AVERAGE('Assumptions (Hydro)'!$J$2:$L$2)/10^9,0)</f>
        <v>0.000511982038</v>
      </c>
      <c r="R1526" s="160">
        <f>IF($N$1354&gt;0,'Assumptions (Hydro)'!Z$10*Model!$N$1354*AVERAGE('Assumptions (Hydro)'!$J$2:$L$2)/10^9,0)</f>
        <v>0.0004607838342</v>
      </c>
      <c r="S1526" s="160">
        <f>IF($N$1354&gt;0,'Assumptions (Hydro)'!AA$10*Model!$N$1354*AVERAGE('Assumptions (Hydro)'!$J$2:$L$2)/10^9,0)</f>
        <v>0.0004142400126</v>
      </c>
      <c r="T1526" s="160">
        <f>IF($N$1354&gt;0,'Assumptions (Hydro)'!AB$10*Model!$N$1354*AVERAGE('Assumptions (Hydro)'!$J$2:$L$2)/10^9,0)</f>
        <v>0.0003922979252</v>
      </c>
      <c r="U1526" s="160">
        <f>IF($N$1354&gt;0,'Assumptions (Hydro)'!AC$10*Model!$N$1354*AVERAGE('Assumptions (Hydro)'!$J$2:$L$2)/10^9,0)</f>
        <v>0.0003922979252</v>
      </c>
      <c r="V1526" s="160">
        <f>IF($N$1354&gt;0,'Assumptions (Hydro)'!AD$10*Model!$N$1354*AVERAGE('Assumptions (Hydro)'!$J$2:$L$2)/10^9,0)</f>
        <v>0.000392962837</v>
      </c>
      <c r="W1526" s="160">
        <f>IF($N$1354&gt;0,'Assumptions (Hydro)'!AE$10*Model!$N$1354*AVERAGE('Assumptions (Hydro)'!$J$2:$L$2)/10^9,0)</f>
        <v>0.0003922979252</v>
      </c>
      <c r="X1526" s="160">
        <f>IF($N$1354&gt;0,'Assumptions (Hydro)'!AF$10*Model!$N$1354*AVERAGE('Assumptions (Hydro)'!$J$2:$L$2)/10^9,0)</f>
        <v>0.000392962837</v>
      </c>
      <c r="Y1526" s="160">
        <f>IF($N$1354&gt;0,'Assumptions (Hydro)'!AG$10*Model!$N$1354*AVERAGE('Assumptions (Hydro)'!$J$2:$L$2)/10^9,0)</f>
        <v>0.0003922979252</v>
      </c>
      <c r="Z1526" s="160">
        <f>IF($N$1354&gt;0,'Assumptions (Hydro)'!AH$10*Model!$N$1354*AVERAGE('Assumptions (Hydro)'!$J$2:$L$2)/10^9,0)</f>
        <v>0.000392962837</v>
      </c>
      <c r="AA1526" s="160">
        <f>IF($N$1354&gt;0,'Assumptions (Hydro)'!AI$10*Model!$N$1354*AVERAGE('Assumptions (Hydro)'!$J$2:$L$2)/10^9,0)</f>
        <v>0.0003922979252</v>
      </c>
      <c r="AB1526" s="160">
        <f>IF($N$1354&gt;0,'Assumptions (Hydro)'!AJ$10*Model!$N$1354*AVERAGE('Assumptions (Hydro)'!$J$2:$L$2)/10^9,0)</f>
        <v>0.000392962837</v>
      </c>
      <c r="AC1526" s="160">
        <f>IF($N$1354&gt;0,'Assumptions (Hydro)'!AK$10*Model!$N$1354*AVERAGE('Assumptions (Hydro)'!$J$2:$L$2)/10^9,0)</f>
        <v>0.0001961489626</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0.01715383743</v>
      </c>
      <c r="Q1528" s="177">
        <f>IF($P$1354&gt;0,'Assumptions (Hydro)'!W$10*Model!$P$1354*AVERAGE('Assumptions (Hydro)'!$L$2:$N$2)/10^9,0)</f>
        <v>0.03259229111</v>
      </c>
      <c r="R1528" s="177">
        <f>IF($P$1354&gt;0,'Assumptions (Hydro)'!X$10*Model!$P$1354*AVERAGE('Assumptions (Hydro)'!$L$2:$N$2)/10^9,0)</f>
        <v>0.029333062</v>
      </c>
      <c r="S1528" s="177">
        <f>IF($P$1354&gt;0,'Assumptions (Hydro)'!Y$10*Model!$P$1354*AVERAGE('Assumptions (Hydro)'!$L$2:$N$2)/10^9,0)</f>
        <v>0.02641690963</v>
      </c>
      <c r="T1528" s="177">
        <f>IF($P$1354&gt;0,'Assumptions (Hydro)'!Z$10*Model!$P$1354*AVERAGE('Assumptions (Hydro)'!$L$2:$N$2)/10^9,0)</f>
        <v>0.02377521867</v>
      </c>
      <c r="U1528" s="177">
        <f>IF($P$1354&gt;0,'Assumptions (Hydro)'!AA$10*Model!$P$1354*AVERAGE('Assumptions (Hydro)'!$L$2:$N$2)/10^9,0)</f>
        <v>0.02137368143</v>
      </c>
      <c r="V1528" s="177">
        <f>IF($P$1354&gt;0,'Assumptions (Hydro)'!AB$10*Model!$P$1354*AVERAGE('Assumptions (Hydro)'!$L$2:$N$2)/10^9,0)</f>
        <v>0.02024152816</v>
      </c>
      <c r="W1528" s="177">
        <f>IF($P$1354&gt;0,'Assumptions (Hydro)'!AC$10*Model!$P$1354*AVERAGE('Assumptions (Hydro)'!$L$2:$N$2)/10^9,0)</f>
        <v>0.02024152816</v>
      </c>
      <c r="X1528" s="177">
        <f>IF($P$1354&gt;0,'Assumptions (Hydro)'!AD$10*Model!$P$1354*AVERAGE('Assumptions (Hydro)'!$L$2:$N$2)/10^9,0)</f>
        <v>0.02027583584</v>
      </c>
      <c r="Y1528" s="177">
        <f>IF($P$1354&gt;0,'Assumptions (Hydro)'!AE$10*Model!$P$1354*AVERAGE('Assumptions (Hydro)'!$L$2:$N$2)/10^9,0)</f>
        <v>0.02024152816</v>
      </c>
      <c r="Z1528" s="177">
        <f>IF($P$1354&gt;0,'Assumptions (Hydro)'!AF$10*Model!$P$1354*AVERAGE('Assumptions (Hydro)'!$L$2:$N$2)/10^9,0)</f>
        <v>0.02027583584</v>
      </c>
      <c r="AA1528" s="177">
        <f>IF($P$1354&gt;0,'Assumptions (Hydro)'!AG$10*Model!$P$1354*AVERAGE('Assumptions (Hydro)'!$L$2:$N$2)/10^9,0)</f>
        <v>0.02024152816</v>
      </c>
      <c r="AB1528" s="177">
        <f>IF($P$1354&gt;0,'Assumptions (Hydro)'!AH$10*Model!$P$1354*AVERAGE('Assumptions (Hydro)'!$L$2:$N$2)/10^9,0)</f>
        <v>0.02027583584</v>
      </c>
      <c r="AC1528" s="177">
        <f>IF($P$1354&gt;0,'Assumptions (Hydro)'!AI$10*Model!$P$1354*AVERAGE('Assumptions (Hydro)'!$L$2:$N$2)/10^9,0)</f>
        <v>0.02024152816</v>
      </c>
      <c r="AD1528" s="177">
        <f>IF($P$1354&gt;0,'Assumptions (Hydro)'!AJ$10*Model!$P$1354*AVERAGE('Assumptions (Hydro)'!$L$2:$N$2)/10^9,0)</f>
        <v>0.02027583584</v>
      </c>
      <c r="AE1528" s="177">
        <f>IF($P$1354&gt;0,'Assumptions (Hydro)'!AK$10*Model!$P$1354*AVERAGE('Assumptions (Hydro)'!$L$2:$N$2)/10^9,0)</f>
        <v>0.01012076408</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0.03096883939</v>
      </c>
      <c r="T1531" s="160">
        <f>IF($S$1354&gt;0,'Assumptions (Hydro)'!W$10*Model!$S$1354*AVERAGE('Assumptions (Hydro)'!$O$2:$Q$2)/10^9,0)</f>
        <v>0.05884079484</v>
      </c>
      <c r="U1531" s="160">
        <f>IF($S$1354&gt;0,'Assumptions (Hydro)'!X$10*Model!$S$1354*AVERAGE('Assumptions (Hydro)'!$O$2:$Q$2)/10^9,0)</f>
        <v>0.05295671535</v>
      </c>
      <c r="V1531" s="160">
        <f>IF($S$1354&gt;0,'Assumptions (Hydro)'!Y$10*Model!$S$1354*AVERAGE('Assumptions (Hydro)'!$O$2:$Q$2)/10^9,0)</f>
        <v>0.04769201266</v>
      </c>
      <c r="W1531" s="160">
        <f>IF($S$1354&gt;0,'Assumptions (Hydro)'!Z$10*Model!$S$1354*AVERAGE('Assumptions (Hydro)'!$O$2:$Q$2)/10^9,0)</f>
        <v>0.04292281139</v>
      </c>
      <c r="X1531" s="160">
        <f>IF($S$1354&gt;0,'Assumptions (Hydro)'!AA$10*Model!$S$1354*AVERAGE('Assumptions (Hydro)'!$O$2:$Q$2)/10^9,0)</f>
        <v>0.03858717388</v>
      </c>
      <c r="Y1531" s="160">
        <f>IF($S$1354&gt;0,'Assumptions (Hydro)'!AB$10*Model!$S$1354*AVERAGE('Assumptions (Hydro)'!$O$2:$Q$2)/10^9,0)</f>
        <v>0.03654323048</v>
      </c>
      <c r="Z1531" s="160">
        <f>IF($S$1354&gt;0,'Assumptions (Hydro)'!AC$10*Model!$S$1354*AVERAGE('Assumptions (Hydro)'!$O$2:$Q$2)/10^9,0)</f>
        <v>0.03654323048</v>
      </c>
      <c r="AA1531" s="160">
        <f>IF($S$1354&gt;0,'Assumptions (Hydro)'!AD$10*Model!$S$1354*AVERAGE('Assumptions (Hydro)'!$O$2:$Q$2)/10^9,0)</f>
        <v>0.03660516816</v>
      </c>
      <c r="AB1531" s="160">
        <f>IF($S$1354&gt;0,'Assumptions (Hydro)'!AE$10*Model!$S$1354*AVERAGE('Assumptions (Hydro)'!$O$2:$Q$2)/10^9,0)</f>
        <v>0.03654323048</v>
      </c>
      <c r="AC1531" s="160">
        <f>IF($S$1354&gt;0,'Assumptions (Hydro)'!AF$10*Model!$S$1354*AVERAGE('Assumptions (Hydro)'!$O$2:$Q$2)/10^9,0)</f>
        <v>0.03660516816</v>
      </c>
      <c r="AD1531" s="160">
        <f>IF($S$1354&gt;0,'Assumptions (Hydro)'!AG$10*Model!$S$1354*AVERAGE('Assumptions (Hydro)'!$O$2:$Q$2)/10^9,0)</f>
        <v>0.03654323048</v>
      </c>
      <c r="AE1531" s="160">
        <f>IF($S$1354&gt;0,'Assumptions (Hydro)'!AH$10*Model!$S$1354*AVERAGE('Assumptions (Hydro)'!$O$2:$Q$2)/10^9,0)</f>
        <v>0.03660516816</v>
      </c>
      <c r="AF1531" s="160">
        <f>IF($S$1354&gt;0,'Assumptions (Hydro)'!AI$10*Model!$S$1354*AVERAGE('Assumptions (Hydro)'!$O$2:$Q$2)/10^9,0)</f>
        <v>0.03654323048</v>
      </c>
      <c r="AG1531" s="160">
        <f>IF($S$1354&gt;0,'Assumptions (Hydro)'!AJ$10*Model!$S$1354*AVERAGE('Assumptions (Hydro)'!$O$2:$Q$2)/10^9,0)</f>
        <v>0.03660516816</v>
      </c>
      <c r="AH1531" s="160">
        <f>IF($S$1354&gt;0,'Assumptions (Hydro)'!AK$10*Model!$S$1354*AVERAGE('Assumptions (Hydro)'!$O$2:$Q$2)/10^9,0)</f>
        <v>0.01827161524</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0.01013237931</v>
      </c>
      <c r="U1532" s="160">
        <f>IF($T$1354&gt;0,'Assumptions (Hydro)'!W$10*Model!$T$1354*AVERAGE('Assumptions (Hydro)'!$P$2:$R$2)/10^9,0)</f>
        <v>0.01925152069</v>
      </c>
      <c r="V1532" s="160">
        <f>IF($T$1354&gt;0,'Assumptions (Hydro)'!X$10*Model!$T$1354*AVERAGE('Assumptions (Hydro)'!$P$2:$R$2)/10^9,0)</f>
        <v>0.01732636862</v>
      </c>
      <c r="W1532" s="160">
        <f>IF($T$1354&gt;0,'Assumptions (Hydro)'!Y$10*Model!$T$1354*AVERAGE('Assumptions (Hydro)'!$P$2:$R$2)/10^9,0)</f>
        <v>0.01560386414</v>
      </c>
      <c r="X1532" s="160">
        <f>IF($T$1354&gt;0,'Assumptions (Hydro)'!Z$10*Model!$T$1354*AVERAGE('Assumptions (Hydro)'!$P$2:$R$2)/10^9,0)</f>
        <v>0.01404347772</v>
      </c>
      <c r="Y1532" s="160">
        <f>IF($T$1354&gt;0,'Assumptions (Hydro)'!AA$10*Model!$T$1354*AVERAGE('Assumptions (Hydro)'!$P$2:$R$2)/10^9,0)</f>
        <v>0.01262494462</v>
      </c>
      <c r="Z1532" s="160">
        <f>IF($T$1354&gt;0,'Assumptions (Hydro)'!AB$10*Model!$T$1354*AVERAGE('Assumptions (Hydro)'!$P$2:$R$2)/10^9,0)</f>
        <v>0.01195620758</v>
      </c>
      <c r="AA1532" s="160">
        <f>IF($T$1354&gt;0,'Assumptions (Hydro)'!AC$10*Model!$T$1354*AVERAGE('Assumptions (Hydro)'!$P$2:$R$2)/10^9,0)</f>
        <v>0.01195620758</v>
      </c>
      <c r="AB1532" s="160">
        <f>IF($T$1354&gt;0,'Assumptions (Hydro)'!AD$10*Model!$T$1354*AVERAGE('Assumptions (Hydro)'!$P$2:$R$2)/10^9,0)</f>
        <v>0.01197647234</v>
      </c>
      <c r="AC1532" s="160">
        <f>IF($T$1354&gt;0,'Assumptions (Hydro)'!AE$10*Model!$T$1354*AVERAGE('Assumptions (Hydro)'!$P$2:$R$2)/10^9,0)</f>
        <v>0.01195620758</v>
      </c>
      <c r="AD1532" s="160">
        <f>IF($T$1354&gt;0,'Assumptions (Hydro)'!AF$10*Model!$T$1354*AVERAGE('Assumptions (Hydro)'!$P$2:$R$2)/10^9,0)</f>
        <v>0.01197647234</v>
      </c>
      <c r="AE1532" s="160">
        <f>IF($T$1354&gt;0,'Assumptions (Hydro)'!AG$10*Model!$T$1354*AVERAGE('Assumptions (Hydro)'!$P$2:$R$2)/10^9,0)</f>
        <v>0.01195620758</v>
      </c>
      <c r="AF1532" s="160">
        <f>IF($T$1354&gt;0,'Assumptions (Hydro)'!AH$10*Model!$T$1354*AVERAGE('Assumptions (Hydro)'!$P$2:$R$2)/10^9,0)</f>
        <v>0.01197647234</v>
      </c>
      <c r="AG1532" s="160">
        <f>IF($T$1354&gt;0,'Assumptions (Hydro)'!AI$10*Model!$T$1354*AVERAGE('Assumptions (Hydro)'!$P$2:$R$2)/10^9,0)</f>
        <v>0.01195620758</v>
      </c>
      <c r="AH1532" s="160">
        <f>IF($T$1354&gt;0,'Assumptions (Hydro)'!AJ$10*Model!$T$1354*AVERAGE('Assumptions (Hydro)'!$P$2:$R$2)/10^9,0)</f>
        <v>0.01197647234</v>
      </c>
      <c r="AI1532" s="160">
        <f>IF($T$1354&gt;0,'Assumptions (Hydro)'!AK$10*Model!$T$1354*AVERAGE('Assumptions (Hydro)'!$P$2:$R$2)/10^9,0)</f>
        <v>0.005978103792</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0.2515633828</v>
      </c>
      <c r="D1566" s="160">
        <f>IF(Model!D1352+Model!D1353-D1351-D1514+D1462&gt;0,(1-'Assumptions (Hydro)'!C22)*(Model!D1352+Model!D1353-D1351-D1514+D1462)+Model!D1514-D1409-+Model!D1410,Model!D1352+Model!D1353-D1351+D1462-D1409+Model!D1410)</f>
        <v>0.3448345442</v>
      </c>
      <c r="E1566" s="160">
        <f>IF(Model!E1352+Model!E1353-E1351-E1514+E1462&gt;0,(1-'Assumptions (Hydro)'!D22)*(Model!E1352+Model!E1353-E1351-E1514+E1462)+Model!E1514-E1409-+Model!E1410,Model!E1352+Model!E1353-E1351+E1462-E1409+Model!E1410)</f>
        <v>0.3540073326</v>
      </c>
      <c r="F1566" s="160">
        <f>IF(Model!F1352+Model!F1353-F1351-F1514+F1462&gt;0,(1-'Assumptions (Hydro)'!E22)*(Model!F1352+Model!F1353-F1351-F1514+F1462)+Model!F1514-F1409-+Model!F1410,Model!F1352+Model!F1353-F1351+F1462-F1409+Model!F1410)</f>
        <v>0.6031288226</v>
      </c>
      <c r="G1566" s="160">
        <f>IF(Model!G1352+Model!G1353-G1351-G1514+G1462&gt;0,(1-'Assumptions (Hydro)'!F22)*(Model!G1352+Model!G1353-G1351-G1514+G1462)+Model!G1514-G1409-+Model!G1410,Model!G1352+Model!G1353-G1351+G1462-G1409+Model!G1410)</f>
        <v>0.6107860744</v>
      </c>
      <c r="H1566" s="160">
        <f>IF(Model!H1352+Model!H1353-H1351-H1514+H1462&gt;0,(1-'Assumptions (Hydro)'!G22)*(Model!H1352+Model!H1353-H1351-H1514+H1462)+Model!H1514-H1409-+Model!H1410,Model!H1352+Model!H1353-H1351+H1462-H1409+Model!H1410)</f>
        <v>0.582245889</v>
      </c>
      <c r="I1566" s="160">
        <f>IF(Model!I1352+Model!I1353-I1351-I1514+I1462&gt;0,(1-'Assumptions (Hydro)'!H22)*(Model!I1352+Model!I1353-I1351-I1514+I1462)+Model!I1514-I1409-+Model!I1410,Model!I1352+Model!I1353-I1351+I1462-I1409+Model!I1410)</f>
        <v>0.5571024048</v>
      </c>
      <c r="J1566" s="160">
        <f>IF(Model!J1352+Model!J1353-J1351-J1514+J1462&gt;0,(1-'Assumptions (Hydro)'!I22)*(Model!J1352+Model!J1353-J1351-J1514+J1462)+Model!J1514-J1409-+Model!J1410,Model!J1352+Model!J1353-J1351+J1462-J1409+Model!J1410)</f>
        <v>0.4483647929</v>
      </c>
      <c r="K1566" s="160">
        <f>IF(Model!K1352+Model!K1353-K1351-K1514+K1462&gt;0,(1-'Assumptions (Hydro)'!J22)*(Model!K1352+Model!K1353-K1351-K1514+K1462)+Model!K1514-K1409-+Model!K1410,Model!K1352+Model!K1353-K1351+K1462-K1409+Model!K1410)</f>
        <v>0.5642850469</v>
      </c>
      <c r="L1566" s="160">
        <f>IF(Model!L1352+Model!L1353-L1351-L1514+L1462&gt;0,(1-'Assumptions (Hydro)'!K22)*(Model!L1352+Model!L1353-L1351-L1514+L1462)+Model!L1514-L1409-+Model!L1410,Model!L1352+Model!L1353-L1351+L1462-L1409+Model!L1410)</f>
        <v>0.497318766</v>
      </c>
      <c r="M1566" s="160">
        <f>IF(Model!M1352+Model!M1353-M1351-M1514+M1462&gt;0,(1-'Assumptions (Hydro)'!L22)*(Model!M1352+Model!M1353-M1351-M1514+M1462)+Model!M1514-M1409-+Model!M1410,Model!M1352+Model!M1353-M1351+M1462-M1409+Model!M1410)</f>
        <v>0.3790697447</v>
      </c>
      <c r="N1566" s="160">
        <f>IF(Model!N1352+Model!N1353-N1351-N1514+N1462&gt;0,(1-'Assumptions (Hydro)'!M22)*(Model!N1352+Model!N1353-N1351-N1514+N1462)+Model!N1514-N1409-+Model!N1410,Model!N1352+Model!N1353-N1351+N1462-N1409+Model!N1410)</f>
        <v>0.4480573032</v>
      </c>
      <c r="O1566" s="160">
        <f>IF(Model!O1352+Model!O1353-O1351-O1514+O1462&gt;0,(1-'Assumptions (Hydro)'!N22)*(Model!O1352+Model!O1353-O1351-O1514+O1462)+Model!O1514-O1409-+Model!O1410,Model!O1352+Model!O1353-O1351+O1462-O1409+Model!O1410)</f>
        <v>0.2686823332</v>
      </c>
      <c r="P1566" s="160">
        <f>IF(Model!P1352+Model!P1353-P1351-P1514+P1462&gt;0,(1-'Assumptions (Hydro)'!O22)*(Model!P1352+Model!P1353-P1351-P1514+P1462)+Model!P1514-P1409-+Model!P1410,Model!P1352+Model!P1353-P1351+P1462-P1409+Model!P1410)</f>
        <v>0.3610395711</v>
      </c>
      <c r="Q1566" s="160">
        <f>IF(Model!Q1352+Model!Q1353-Q1351-Q1514+Q1462&gt;0,(1-'Assumptions (Hydro)'!P22)*(Model!Q1352+Model!Q1353-Q1351-Q1514+Q1462)+Model!Q1514-Q1409-+Model!Q1410,Model!Q1352+Model!Q1353-Q1351+Q1462-Q1409+Model!Q1410)</f>
        <v>0.3315717238</v>
      </c>
      <c r="R1566" s="160">
        <f>IF(Model!R1352+Model!R1353-R1351-R1514+R1462&gt;0,(1-'Assumptions (Hydro)'!Q22)*(Model!R1352+Model!R1353-R1351-R1514+R1462)+Model!R1514-R1409-+Model!R1410,Model!R1352+Model!R1353-R1351+R1462-R1409+Model!R1410)</f>
        <v>0.2638577786</v>
      </c>
      <c r="S1566" s="160">
        <f>IF(Model!S1352+Model!S1353-S1351-S1514+S1462&gt;0,(1-'Assumptions (Hydro)'!R22)*(Model!S1352+Model!S1353-S1351-S1514+S1462)+Model!S1514-S1409-+Model!S1410,Model!S1352+Model!S1353-S1351+S1462-S1409+Model!S1410)</f>
        <v>0.3821489487</v>
      </c>
      <c r="T1566" s="160">
        <f>IF(Model!T1352+Model!T1353-T1351-T1514+T1462&gt;0,(1-'Assumptions (Hydro)'!S22)*(Model!T1352+Model!T1353-T1351-T1514+T1462)+Model!T1514-T1409-+Model!T1410,Model!T1352+Model!T1353-T1351+T1462-T1409+Model!T1410)</f>
        <v>0.4871101936</v>
      </c>
      <c r="U1566" s="160">
        <f>IF(Model!U1352+Model!U1353-U1351-U1514+U1462&gt;0,(1-'Assumptions (Hydro)'!T22)*(Model!U1352+Model!U1353-U1351-U1514+U1462)+Model!U1514-U1409-+Model!U1410,Model!U1352+Model!U1353-U1351+U1462-U1409+Model!U1410)</f>
        <v>0.7142666811</v>
      </c>
      <c r="V1566" s="160">
        <f>IF(Model!V1352+Model!V1353-V1351-V1514+V1462&gt;0,(1-'Assumptions (Hydro)'!U22)*(Model!V1352+Model!V1353-V1351-V1514+V1462)+Model!V1514-V1409-+Model!V1410,Model!V1352+Model!V1353-V1351+V1462-V1409+Model!V1410)</f>
        <v>0.7255359483</v>
      </c>
      <c r="W1566" s="160">
        <f>IF(Model!W1352+Model!W1353-W1351-W1514+W1462&gt;0,(1-'Assumptions (Hydro)'!V22)*(Model!W1352+Model!W1353-W1351-W1514+W1462)+Model!W1514-W1409-+Model!W1410,Model!W1352+Model!W1353-W1351+W1462-W1409+Model!W1410)</f>
        <v>0.7594047385</v>
      </c>
      <c r="X1566" s="160">
        <f>IF(Model!X1352+Model!X1353-X1351-X1514+X1462&gt;0,(1-'Assumptions (Hydro)'!W22)*(Model!X1352+Model!X1353-X1351-X1514+X1462)+Model!X1514-X1409-+Model!X1410,Model!X1352+Model!X1353-X1351+X1462-X1409+Model!X1410)</f>
        <v>0.7413381093</v>
      </c>
      <c r="Y1566" s="160">
        <f>IF(Model!Y1352+Model!Y1353-Y1351-Y1514+Y1462&gt;0,(1-'Assumptions (Hydro)'!X22)*(Model!Y1352+Model!Y1353-Y1351-Y1514+Y1462)+Model!Y1514-Y1409-+Model!Y1410,Model!Y1352+Model!Y1353-Y1351+Y1462-Y1409+Model!Y1410)</f>
        <v>0.724832726</v>
      </c>
      <c r="Z1566" s="160">
        <f>IF(Model!Z1352+Model!Z1353-Z1351-Z1514+Z1462&gt;0,(1-'Assumptions (Hydro)'!Y22)*(Model!Z1352+Model!Z1353-Z1351-Z1514+Z1462)+Model!Z1514-Z1409-+Model!Z1410,Model!Z1352+Model!Z1353-Z1351+Z1462-Z1409+Model!Z1410)</f>
        <v>0.7141089961</v>
      </c>
      <c r="AA1566" s="160">
        <f>IF(Model!AA1352+Model!AA1353-AA1351-AA1514+AA1462&gt;0,(1-'Assumptions (Hydro)'!Z22)*(Model!AA1352+Model!AA1353-AA1351-AA1514+AA1462)+Model!AA1514-AA1409-+Model!AA1410,Model!AA1352+Model!AA1353-AA1351+AA1462-AA1409+Model!AA1410)</f>
        <v>0.7055212391</v>
      </c>
      <c r="AB1566" s="160">
        <f>IF(Model!AB1352+Model!AB1353-AB1351-AB1514+AB1462&gt;0,(1-'Assumptions (Hydro)'!AA22)*(Model!AB1352+Model!AB1353-AB1351-AB1514+AB1462)+Model!AB1514-AB1409-+Model!AB1410,Model!AB1352+Model!AB1353-AB1351+AB1462-AB1409+Model!AB1410)</f>
        <v>0.7033956069</v>
      </c>
      <c r="AC1566" s="160">
        <f>IF(Model!AC1352+Model!AC1353-AC1351-AC1514+AC1462&gt;0,(1-'Assumptions (Hydro)'!AB22)*(Model!AC1352+Model!AC1353-AC1351-AC1514+AC1462)+Model!AC1514-AC1409-+Model!AC1410,Model!AC1352+Model!AC1353-AC1351+AC1462-AC1409+Model!AC1410)</f>
        <v>0.6910894934</v>
      </c>
      <c r="AD1566" s="160">
        <f>IF(Model!AD1352+Model!AD1353-AD1351-AD1514+AD1462&gt;0,(1-'Assumptions (Hydro)'!AC22)*(Model!AD1352+Model!AD1353-AD1351-AD1514+AD1462)+Model!AD1514-AD1409-+Model!AD1410,Model!AD1352+Model!AD1353-AD1351+AD1462-AD1409+Model!AD1410)</f>
        <v>0.6812218487</v>
      </c>
      <c r="AE1566" s="160">
        <f>IF(Model!AE1352+Model!AE1353-AE1351-AE1514+AE1462&gt;0,(1-'Assumptions (Hydro)'!AD22)*(Model!AE1352+Model!AE1353-AE1351-AE1514+AE1462)+Model!AE1514-AE1409-+Model!AE1410,Model!AE1352+Model!AE1353-AE1351+AE1462-AE1409+Model!AE1410)</f>
        <v>0.6477084078</v>
      </c>
      <c r="AF1566" s="160">
        <f>IF(Model!AF1352+Model!AF1353-AF1351-AF1514+AF1462&gt;0,(1-'Assumptions (Hydro)'!AE22)*(Model!AF1352+Model!AF1353-AF1351-AF1514+AF1462)+Model!AF1514-AF1409-+Model!AF1410,Model!AF1352+Model!AF1353-AF1351+AF1462-AF1409+Model!AF1410)</f>
        <v>0.6320884774</v>
      </c>
      <c r="AG1566" s="160">
        <f>IF(Model!AG1352+Model!AG1353-AG1351-AG1514+AG1462&gt;0,(1-'Assumptions (Hydro)'!AF22)*(Model!AG1352+Model!AG1353-AG1351-AG1514+AG1462)+Model!AG1514-AG1409-+Model!AG1410,Model!AG1352+Model!AG1353-AG1351+AG1462-AG1409+Model!AG1410)</f>
        <v>0.6179964517</v>
      </c>
      <c r="AH1566" s="160">
        <f>IF(Model!AH1352+Model!AH1353-AH1351-AH1514+AH1462&gt;0,(1-'Assumptions (Hydro)'!AG22)*(Model!AH1352+Model!AH1353-AH1351-AH1514+AH1462)+Model!AH1514-AH1409-+Model!AH1410,Model!AH1352+Model!AH1353-AH1351+AH1462-AH1409+Model!AH1410)</f>
        <v>0.5651445931</v>
      </c>
      <c r="AI1566" s="160">
        <f>IF(Model!AI1352+Model!AI1353-AI1351-AI1514+AI1462&gt;0,(1-'Assumptions (Hydro)'!AH22)*(Model!AI1352+Model!AI1353-AI1351-AI1514+AI1462)+Model!AI1514-AI1409-+Model!AI1410,Model!AI1352+Model!AI1353-AI1351+AI1462-AI1409+Model!AI1410)</f>
        <v>0.5283415522</v>
      </c>
      <c r="AJ1566" s="160">
        <f>IF(Model!AJ1352+Model!AJ1353-AJ1351-AJ1514+AJ1462&gt;0,(1-'Assumptions (Hydro)'!AI22)*(Model!AJ1352+Model!AJ1353-AJ1351-AJ1514+AJ1462)+Model!AJ1514-AJ1409-+Model!AJ1410,Model!AJ1352+Model!AJ1353-AJ1351+AJ1462-AJ1409+Model!AJ1410)</f>
        <v>0.5048854891</v>
      </c>
      <c r="AK1566" s="160">
        <f>IF(Model!AK1352+Model!AK1353-AK1351-AK1514+AK1462&gt;0,(1-'Assumptions (Hydro)'!AJ22)*(Model!AK1352+Model!AK1353-AK1351-AK1514+AK1462)+Model!AK1514-AK1409-+Model!AK1410,Model!AK1352+Model!AK1353-AK1351+AK1462-AK1409+Model!AK1410)</f>
        <v>0.4819923953</v>
      </c>
      <c r="AL1566" s="160">
        <f>IF(Model!AL1352+Model!AL1353-AL1351-AL1514+AL1462&gt;0,(1-'Assumptions (Hydro)'!AK22)*(Model!AL1352+Model!AL1353-AL1351-AL1514+AL1462)+Model!AL1514-AL1409-+Model!AL1410,Model!AL1352+Model!AL1353-AL1351+AL1462-AL1409+Model!AL1410)</f>
        <v>0.4591604461</v>
      </c>
      <c r="AM1566" s="160">
        <f>IF(Model!AM1352+Model!AM1353-AM1351-AM1514+AM1462&gt;0,(1-'Assumptions (Hydro)'!AL22)*(Model!AM1352+Model!AM1353-AM1351-AM1514+AM1462)+Model!AM1514-AM1409-+Model!AM1410,Model!AM1352+Model!AM1353-AM1351+AM1462-AM1409+Model!AM1410)</f>
        <v>0.4375049928</v>
      </c>
      <c r="AN1566" s="160">
        <f>IF(Model!AN1352+Model!AN1353-AN1351-AN1514+AN1462&gt;0,(1-'Assumptions (Hydro)'!AM22)*(Model!AN1352+Model!AN1353-AN1351-AN1514+AN1462)+Model!AN1514-AN1409-+Model!AN1410,Model!AN1352+Model!AN1353-AN1351+AN1462-AN1409+Model!AN1410)</f>
        <v>0.4142332054</v>
      </c>
      <c r="AO1566" s="160">
        <f>IF(Model!AO1352+Model!AO1353-AO1351-AO1514+AO1462&gt;0,(1-'Assumptions (Hydro)'!AN22)*(Model!AO1352+Model!AO1353-AO1351-AO1514+AO1462)+Model!AO1514-AO1409-+Model!AO1410,Model!AO1352+Model!AO1353-AO1351+AO1462-AO1409+Model!AO1410)</f>
        <v>0.3911543814</v>
      </c>
      <c r="AP1566" s="160">
        <f>IF(Model!AP1352+Model!AP1353-AP1351-AP1514+AP1462&gt;0,(1-'Assumptions (Hydro)'!AO22)*(Model!AP1352+Model!AP1353-AP1351-AP1514+AP1462)+Model!AP1514-AP1409-+Model!AP1410,Model!AP1352+Model!AP1353-AP1351+AP1462-AP1409+Model!AP1410)</f>
        <v>0.3667491177</v>
      </c>
      <c r="AQ1566" s="160">
        <f>IF(Model!AQ1352+Model!AQ1353-AQ1351-AQ1514+AQ1462&gt;0,(1-'Assumptions (Hydro)'!AP22)*(Model!AQ1352+Model!AQ1353-AQ1351-AQ1514+AQ1462)+Model!AQ1514-AQ1409-+Model!AQ1410,Model!AQ1352+Model!AQ1353-AQ1351+AQ1462-AQ1409+Model!AQ1410)</f>
        <v>0.3402460811</v>
      </c>
      <c r="AR1566" s="160">
        <f>IF(Model!AR1352+Model!AR1353-AR1351-AR1514+AR1462&gt;0,(1-'Assumptions (Hydro)'!AQ22)*(Model!AR1352+Model!AR1353-AR1351-AR1514+AR1462)+Model!AR1514-AR1409-+Model!AR1410,Model!AR1352+Model!AR1353-AR1351+AR1462-AR1409+Model!AR1410)</f>
        <v>0.31218866</v>
      </c>
      <c r="AS1566" s="160">
        <f>IF(Model!AS1352+Model!AS1353-AS1351-AS1514+AS1462&gt;0,(1-'Assumptions (Hydro)'!AR22)*(Model!AS1352+Model!AS1353-AS1351-AS1514+AS1462)+Model!AS1514-AS1409-+Model!AS1410,Model!AS1352+Model!AS1353-AS1351+AS1462-AS1409+Model!AS1410)</f>
        <v>0.2827398431</v>
      </c>
      <c r="AT1566" s="160">
        <f>IF(Model!AT1352+Model!AT1353-AT1351-AT1514+AT1462&gt;0,(1-'Assumptions (Hydro)'!AS22)*(Model!AT1352+Model!AT1353-AT1351-AT1514+AT1462)+Model!AT1514-AT1409-+Model!AT1410,Model!AT1352+Model!AT1353-AT1351+AT1462-AT1409+Model!AT1410)</f>
        <v>0.2522956062</v>
      </c>
      <c r="AU1566" s="160">
        <f>IF(Model!AU1352+Model!AU1353-AU1351-AU1514+AU1462&gt;0,(1-'Assumptions (Hydro)'!AT22)*(Model!AU1352+Model!AU1353-AU1351-AU1514+AU1462)+Model!AU1514-AU1409-+Model!AU1410,Model!AU1352+Model!AU1353-AU1351+AU1462-AU1409+Model!AU1410)</f>
        <v>0.2207730058</v>
      </c>
      <c r="AV1566" s="160">
        <f>IF(Model!AV1352+Model!AV1353-AV1351-AV1514+AV1462&gt;0,(1-'Assumptions (Hydro)'!AU22)*(Model!AV1352+Model!AV1353-AV1351-AV1514+AV1462)+Model!AV1514-AV1409-+Model!AV1410,Model!AV1352+Model!AV1353-AV1351+AV1462-AV1409+Model!AV1410)</f>
        <v>0.187844808</v>
      </c>
      <c r="AW1566" s="160">
        <f>IF(Model!AW1352+Model!AW1353-AW1351-AW1514+AW1462&gt;0,(1-'Assumptions (Hydro)'!AV22)*(Model!AW1352+Model!AW1353-AW1351-AW1514+AW1462)+Model!AW1514-AW1409-+Model!AW1410,Model!AW1352+Model!AW1353-AW1351+AW1462-AW1409+Model!AW1410)</f>
        <v>0.153045723</v>
      </c>
      <c r="AX1566" s="160">
        <f>IF(Model!AX1352+Model!AX1353-AX1351-AX1514+AX1462&gt;0,(1-'Assumptions (Hydro)'!AW22)*(Model!AX1352+Model!AX1353-AX1351-AX1514+AX1462)+Model!AX1514-AX1409-+Model!AX1410,Model!AX1352+Model!AX1353-AX1351+AX1462-AX1409+Model!AX1410)</f>
        <v>0.1173557196</v>
      </c>
      <c r="AY1566" s="160">
        <f>IF(Model!AY1352+Model!AY1353-AY1351-AY1514+AY1462&gt;0,(1-'Assumptions (Hydro)'!AX22)*(Model!AY1352+Model!AY1353-AY1351-AY1514+AY1462)+Model!AY1514-AY1409-+Model!AY1410,Model!AY1352+Model!AY1353-AY1351+AY1462-AY1409+Model!AY1410)</f>
        <v>0.0813133957</v>
      </c>
      <c r="AZ1566" s="160">
        <f>IF(Model!AZ1352+Model!AZ1353-AZ1351-AZ1514+AZ1462&gt;0,(1-'Assumptions (Hydro)'!AY22)*(Model!AZ1352+Model!AZ1353-AZ1351-AZ1514+AZ1462)+Model!AZ1514-AZ1409-+Model!AZ1410,Model!AZ1352+Model!AZ1353-AZ1351+AZ1462-AZ1409+Model!AZ1410)</f>
        <v>0.04179420567</v>
      </c>
      <c r="BA1566" s="160">
        <f>IF(Model!BA1352+Model!BA1353-BA1351-BA1514+BA1462&gt;0,(1-'Assumptions (Hydro)'!AZ22)*(Model!BA1352+Model!BA1353-BA1351-BA1514+BA1462)+Model!BA1514-BA1409-+Model!BA1410,Model!BA1352+Model!BA1353-BA1351+BA1462-BA1409+Model!BA1410)</f>
        <v>0</v>
      </c>
    </row>
    <row r="1567" ht="15.75" customHeight="1">
      <c r="A1567" s="273" t="s">
        <v>64</v>
      </c>
      <c r="B1567" s="159" t="s">
        <v>351</v>
      </c>
      <c r="C1567" s="160">
        <f>IF(C1352+C1353-C1351-C1514+C1462&gt;0,'Assumptions (Hydro)'!B22*(C1352+C1353-C1351-C1514+C1462)-'Assumptions (Hydro)'!B23*Model!C1350/10^3,'Assumptions (Hydro)'!B23*Model!C1350/10^3)</f>
        <v>0.1704279624</v>
      </c>
      <c r="D1567" s="160">
        <f>IF(D1352+D1353-D1351-D1514+D1462&gt;0,'Assumptions (Hydro)'!C22*(D1352+D1353-D1351-D1514+D1462)-'Assumptions (Hydro)'!C23*Model!D1350/10^3,'Assumptions (Hydro)'!C23*Model!D1350/10^3)</f>
        <v>0.1791086083</v>
      </c>
      <c r="E1567" s="160">
        <f>IF(E1352+E1353-E1351-E1514+E1462&gt;0,'Assumptions (Hydro)'!D22*(E1352+E1353-E1351-E1514+E1462)-'Assumptions (Hydro)'!D23*Model!E1350/10^3,'Assumptions (Hydro)'!D23*Model!E1350/10^3)</f>
        <v>0.1799959327</v>
      </c>
      <c r="F1567" s="160">
        <f>IF(F1352+F1353-F1351-F1514+F1462&gt;0,'Assumptions (Hydro)'!E22*(F1352+F1353-F1351-F1514+F1462)-'Assumptions (Hydro)'!E23*Model!F1350/10^3,'Assumptions (Hydro)'!E23*Model!F1350/10^3)</f>
        <v>0.3148455808</v>
      </c>
      <c r="G1567" s="160">
        <f>IF(G1352+G1353-G1351-G1514+G1462&gt;0,'Assumptions (Hydro)'!F22*(G1352+G1353-G1351-G1514+G1462)-'Assumptions (Hydro)'!F23*Model!G1350/10^3,'Assumptions (Hydro)'!F23*Model!G1350/10^3)</f>
        <v>0.3193472377</v>
      </c>
      <c r="H1567" s="160">
        <f>IF(H1352+H1353-H1351-H1514+H1462&gt;0,'Assumptions (Hydro)'!G22*(H1352+H1353-H1351-H1514+H1462)-'Assumptions (Hydro)'!G23*Model!H1350/10^3,'Assumptions (Hydro)'!G23*Model!H1350/10^3)</f>
        <v>0.304854375</v>
      </c>
      <c r="I1567" s="160">
        <f>IF(I1352+I1353-I1351-I1514+I1462&gt;0,'Assumptions (Hydro)'!H22*(I1352+I1353-I1351-I1514+I1462)-'Assumptions (Hydro)'!H23*Model!I1350/10^3,'Assumptions (Hydro)'!H23*Model!I1350/10^3)</f>
        <v>0.2918222206</v>
      </c>
      <c r="J1567" s="160">
        <f>IF(J1352+J1353-J1351-J1514+J1462&gt;0,'Assumptions (Hydro)'!I22*(J1352+J1353-J1351-J1514+J1462)-'Assumptions (Hydro)'!I23*Model!J1350/10^3,'Assumptions (Hydro)'!I23*Model!J1350/10^3)</f>
        <v>0.2331134275</v>
      </c>
      <c r="K1567" s="160">
        <f>IF(K1352+K1353-K1351-K1514+K1462&gt;0,'Assumptions (Hydro)'!J22*(K1352+K1353-K1351-K1514+K1462)-'Assumptions (Hydro)'!J23*Model!K1350/10^3,'Assumptions (Hydro)'!J23*Model!K1350/10^3)</f>
        <v>0.295049899</v>
      </c>
      <c r="L1567" s="160">
        <f>IF(L1352+L1353-L1351-L1514+L1462&gt;0,'Assumptions (Hydro)'!K22*(L1352+L1353-L1351-L1514+L1462)-'Assumptions (Hydro)'!K23*Model!L1350/10^3,'Assumptions (Hydro)'!K23*Model!L1350/10^3)</f>
        <v>0.2587066664</v>
      </c>
      <c r="M1567" s="160">
        <f>IF(M1352+M1353-M1351-M1514+M1462&gt;0,'Assumptions (Hydro)'!L22*(M1352+M1353-M1351-M1514+M1462)-'Assumptions (Hydro)'!L23*Model!M1350/10^3,'Assumptions (Hydro)'!L23*Model!M1350/10^3)</f>
        <v>0.2190600919</v>
      </c>
      <c r="N1567" s="160">
        <f>IF(N1352+N1353-N1351-N1514+N1462&gt;0,'Assumptions (Hydro)'!M22*(N1352+N1353-N1351-N1514+N1462)-'Assumptions (Hydro)'!M23*Model!N1350/10^3,'Assumptions (Hydro)'!M23*Model!N1350/10^3)</f>
        <v>0.2557445136</v>
      </c>
      <c r="O1567" s="160">
        <f>IF(O1352+O1353-O1351-O1514+O1462&gt;0,'Assumptions (Hydro)'!N22*(O1352+O1353-O1351-O1514+O1462)-'Assumptions (Hydro)'!N23*Model!O1350/10^3,'Assumptions (Hydro)'!N23*Model!O1350/10^3)</f>
        <v>0.1593899975</v>
      </c>
      <c r="P1567" s="160">
        <f>IF(P1352+P1353-P1351-P1514+P1462&gt;0,'Assumptions (Hydro)'!O22*(P1352+P1353-P1351-P1514+P1462)-'Assumptions (Hydro)'!O23*Model!P1350/10^3,'Assumptions (Hydro)'!O23*Model!P1350/10^3)</f>
        <v>0.2129258277</v>
      </c>
      <c r="Q1567" s="160">
        <f>IF(Q1352+Q1353-Q1351-Q1514+Q1462&gt;0,'Assumptions (Hydro)'!P22*(Q1352+Q1353-Q1351-Q1514+Q1462)-'Assumptions (Hydro)'!P23*Model!Q1350/10^3,'Assumptions (Hydro)'!P23*Model!Q1350/10^3)</f>
        <v>0.2030158808</v>
      </c>
      <c r="R1567" s="160">
        <f>IF(R1352+R1353-R1351-R1514+R1462&gt;0,'Assumptions (Hydro)'!Q22*(R1352+R1353-R1351-R1514+R1462)-'Assumptions (Hydro)'!Q23*Model!R1350/10^3,'Assumptions (Hydro)'!Q23*Model!R1350/10^3)</f>
        <v>0.1698633535</v>
      </c>
      <c r="S1567" s="160">
        <f>IF(S1352+S1353-S1351-S1514+S1462&gt;0,'Assumptions (Hydro)'!R22*(S1352+S1353-S1351-S1514+S1462)-'Assumptions (Hydro)'!R23*Model!S1350/10^3,'Assumptions (Hydro)'!R23*Model!S1350/10^3)</f>
        <v>0.1706283951</v>
      </c>
      <c r="T1567" s="160">
        <f>IF(T1352+T1353-T1351-T1514+T1462&gt;0,'Assumptions (Hydro)'!S22*(T1352+T1353-T1351-T1514+T1462)-'Assumptions (Hydro)'!S23*Model!T1350/10^3,'Assumptions (Hydro)'!S23*Model!T1350/10^3)</f>
        <v>0.1919776586</v>
      </c>
      <c r="U1567" s="160">
        <f>IF(U1352+U1353-U1351-U1514+U1462&gt;0,'Assumptions (Hydro)'!T22*(U1352+U1353-U1351-U1514+U1462)-'Assumptions (Hydro)'!T23*Model!U1350/10^3,'Assumptions (Hydro)'!T23*Model!U1350/10^3)</f>
        <v>0.1544723283</v>
      </c>
      <c r="V1567" s="160">
        <f>IF(V1352+V1353-V1351-V1514+V1462&gt;0,'Assumptions (Hydro)'!U22*(V1352+V1353-V1351-V1514+V1462)-'Assumptions (Hydro)'!U23*Model!V1350/10^3,'Assumptions (Hydro)'!U23*Model!V1350/10^3)</f>
        <v>0.1592835874</v>
      </c>
      <c r="W1567" s="160">
        <f>IF(W1352+W1353-W1351-W1514+W1462&gt;0,'Assumptions (Hydro)'!V22*(W1352+W1353-W1351-W1514+W1462)-'Assumptions (Hydro)'!V23*Model!W1350/10^3,'Assumptions (Hydro)'!V23*Model!W1350/10^3)</f>
        <v>0.1695373238</v>
      </c>
      <c r="X1567" s="160">
        <f>IF(X1352+X1353-X1351-X1514+X1462&gt;0,'Assumptions (Hydro)'!W22*(X1352+X1353-X1351-X1514+X1462)-'Assumptions (Hydro)'!W23*Model!X1350/10^3,'Assumptions (Hydro)'!W23*Model!X1350/10^3)</f>
        <v>0.1657635573</v>
      </c>
      <c r="Y1567" s="160">
        <f>IF(Y1352+Y1353-Y1351-Y1514+Y1462&gt;0,'Assumptions (Hydro)'!X22*(Y1352+Y1353-Y1351-Y1514+Y1462)-'Assumptions (Hydro)'!X23*Model!Y1350/10^3,'Assumptions (Hydro)'!X23*Model!Y1350/10^3)</f>
        <v>0.1618178095</v>
      </c>
      <c r="Z1567" s="160">
        <f>IF(Z1352+Z1353-Z1351-Z1514+Z1462&gt;0,'Assumptions (Hydro)'!Y22*(Z1352+Z1353-Z1351-Z1514+Z1462)-'Assumptions (Hydro)'!Y23*Model!Z1350/10^3,'Assumptions (Hydro)'!Y23*Model!Z1350/10^3)</f>
        <v>0.1587225722</v>
      </c>
      <c r="AA1567" s="160">
        <f>IF(AA1352+AA1353-AA1351-AA1514+AA1462&gt;0,'Assumptions (Hydro)'!Z22*(AA1352+AA1353-AA1351-AA1514+AA1462)-'Assumptions (Hydro)'!Z23*Model!AA1350/10^3,'Assumptions (Hydro)'!Z23*Model!AA1350/10^3)</f>
        <v>0.1558795868</v>
      </c>
      <c r="AB1567" s="160">
        <f>IF(AB1352+AB1353-AB1351-AB1514+AB1462&gt;0,'Assumptions (Hydro)'!AA22*(AB1352+AB1353-AB1351-AB1514+AB1462)-'Assumptions (Hydro)'!AA23*Model!AB1350/10^3,'Assumptions (Hydro)'!AA23*Model!AB1350/10^3)</f>
        <v>0.1546859837</v>
      </c>
      <c r="AC1567" s="160">
        <f>IF(AC1352+AC1353-AC1351-AC1514+AC1462&gt;0,'Assumptions (Hydro)'!AB22*(AC1352+AC1353-AC1351-AC1514+AC1462)-'Assumptions (Hydro)'!AB23*Model!AC1350/10^3,'Assumptions (Hydro)'!AB23*Model!AC1350/10^3)</f>
        <v>0.1509052652</v>
      </c>
      <c r="AD1567" s="160">
        <f>IF(AD1352+AD1353-AD1351-AD1514+AD1462&gt;0,'Assumptions (Hydro)'!AC22*(AD1352+AD1353-AD1351-AD1514+AD1462)-'Assumptions (Hydro)'!AC23*Model!AD1350/10^3,'Assumptions (Hydro)'!AC23*Model!AD1350/10^3)</f>
        <v>0.1476494431</v>
      </c>
      <c r="AE1567" s="160">
        <f>IF(AE1352+AE1353-AE1351-AE1514+AE1462&gt;0,'Assumptions (Hydro)'!AD22*(AE1352+AE1353-AE1351-AE1514+AE1462)-'Assumptions (Hydro)'!AD23*Model!AE1350/10^3,'Assumptions (Hydro)'!AD23*Model!AE1350/10^3)</f>
        <v>0.1458926811</v>
      </c>
      <c r="AF1567" s="160">
        <f>IF(AF1352+AF1353-AF1351-AF1514+AF1462&gt;0,'Assumptions (Hydro)'!AE22*(AF1352+AF1353-AF1351-AF1514+AF1462)-'Assumptions (Hydro)'!AE23*Model!AF1350/10^3,'Assumptions (Hydro)'!AE23*Model!AF1350/10^3)</f>
        <v>0.1439344687</v>
      </c>
      <c r="AG1567" s="160">
        <f>IF(AG1352+AG1353-AG1351-AG1514+AG1462&gt;0,'Assumptions (Hydro)'!AF22*(AG1352+AG1353-AG1351-AG1514+AG1462)-'Assumptions (Hydro)'!AF23*Model!AG1350/10^3,'Assumptions (Hydro)'!AF23*Model!AG1350/10^3)</f>
        <v>0.1396458177</v>
      </c>
      <c r="AH1567" s="160">
        <f>IF(AH1352+AH1353-AH1351-AH1514+AH1462&gt;0,'Assumptions (Hydro)'!AG22*(AH1352+AH1353-AH1351-AH1514+AH1462)-'Assumptions (Hydro)'!AG23*Model!AH1350/10^3,'Assumptions (Hydro)'!AG23*Model!AH1350/10^3)</f>
        <v>0.1392650224</v>
      </c>
      <c r="AI1567" s="160">
        <f>IF(AI1352+AI1353-AI1351-AI1514+AI1462&gt;0,'Assumptions (Hydro)'!AH22*(AI1352+AI1353-AI1351-AI1514+AI1462)-'Assumptions (Hydro)'!AH23*Model!AI1350/10^3,'Assumptions (Hydro)'!AH23*Model!AI1350/10^3)</f>
        <v>0.1388561065</v>
      </c>
      <c r="AJ1567" s="160">
        <f>IF(AJ1352+AJ1353-AJ1351-AJ1514+AJ1462&gt;0,'Assumptions (Hydro)'!AI22*(AJ1352+AJ1353-AJ1351-AJ1514+AJ1462)-'Assumptions (Hydro)'!AI23*Model!AJ1350/10^3,'Assumptions (Hydro)'!AI23*Model!AJ1350/10^3)</f>
        <v>0.1342100667</v>
      </c>
      <c r="AK1567" s="160">
        <f>IF(AK1352+AK1353-AK1351-AK1514+AK1462&gt;0,'Assumptions (Hydro)'!AJ22*(AK1352+AK1353-AK1351-AK1514+AK1462)-'Assumptions (Hydro)'!AJ23*Model!AK1350/10^3,'Assumptions (Hydro)'!AJ23*Model!AK1350/10^3)</f>
        <v>0.1281245608</v>
      </c>
      <c r="AL1567" s="160">
        <f>IF(AL1352+AL1353-AL1351-AL1514+AL1462&gt;0,'Assumptions (Hydro)'!AK22*(AL1352+AL1353-AL1351-AL1514+AL1462)-'Assumptions (Hydro)'!AK23*Model!AL1350/10^3,'Assumptions (Hydro)'!AK23*Model!AL1350/10^3)</f>
        <v>0.1220553085</v>
      </c>
      <c r="AM1567" s="160">
        <f>IF(AM1352+AM1353-AM1351-AM1514+AM1462&gt;0,'Assumptions (Hydro)'!AL22*(AM1352+AM1353-AM1351-AM1514+AM1462)-'Assumptions (Hydro)'!AL23*Model!AM1350/10^3,'Assumptions (Hydro)'!AL23*Model!AM1350/10^3)</f>
        <v>0.1162987956</v>
      </c>
      <c r="AN1567" s="160">
        <f>IF(AN1352+AN1353-AN1351-AN1514+AN1462&gt;0,'Assumptions (Hydro)'!AM22*(AN1352+AN1353-AN1351-AN1514+AN1462)-'Assumptions (Hydro)'!AM23*Model!AN1350/10^3,'Assumptions (Hydro)'!AM23*Model!AN1350/10^3)</f>
        <v>0.1101126242</v>
      </c>
      <c r="AO1567" s="160">
        <f>IF(AO1352+AO1353-AO1351-AO1514+AO1462&gt;0,'Assumptions (Hydro)'!AN22*(AO1352+AO1353-AO1351-AO1514+AO1462)-'Assumptions (Hydro)'!AN23*Model!AO1350/10^3,'Assumptions (Hydro)'!AN23*Model!AO1350/10^3)</f>
        <v>0.103977747</v>
      </c>
      <c r="AP1567" s="160">
        <f>IF(AP1352+AP1353-AP1351-AP1514+AP1462&gt;0,'Assumptions (Hydro)'!AO22*(AP1352+AP1353-AP1351-AP1514+AP1462)-'Assumptions (Hydro)'!AO23*Model!AP1350/10^3,'Assumptions (Hydro)'!AO23*Model!AP1350/10^3)</f>
        <v>0.09749027181</v>
      </c>
      <c r="AQ1567" s="160">
        <f>IF(AQ1352+AQ1353-AQ1351-AQ1514+AQ1462&gt;0,'Assumptions (Hydro)'!AP22*(AQ1352+AQ1353-AQ1351-AQ1514+AQ1462)-'Assumptions (Hydro)'!AP23*Model!AQ1350/10^3,'Assumptions (Hydro)'!AP23*Model!AQ1350/10^3)</f>
        <v>0.0904451608</v>
      </c>
      <c r="AR1567" s="160">
        <f>IF(AR1352+AR1353-AR1351-AR1514+AR1462&gt;0,'Assumptions (Hydro)'!AQ22*(AR1352+AR1353-AR1351-AR1514+AR1462)-'Assumptions (Hydro)'!AQ23*Model!AR1350/10^3,'Assumptions (Hydro)'!AQ23*Model!AR1350/10^3)</f>
        <v>0.08298685899</v>
      </c>
      <c r="AS1567" s="160">
        <f>IF(AS1352+AS1353-AS1351-AS1514+AS1462&gt;0,'Assumptions (Hydro)'!AR22*(AS1352+AS1353-AS1351-AS1514+AS1462)-'Assumptions (Hydro)'!AR23*Model!AS1350/10^3,'Assumptions (Hydro)'!AR23*Model!AS1350/10^3)</f>
        <v>0.07515869248</v>
      </c>
      <c r="AT1567" s="160">
        <f>IF(AT1352+AT1353-AT1351-AT1514+AT1462&gt;0,'Assumptions (Hydro)'!AS22*(AT1352+AT1353-AT1351-AT1514+AT1462)-'Assumptions (Hydro)'!AS23*Model!AT1350/10^3,'Assumptions (Hydro)'!AS23*Model!AT1350/10^3)</f>
        <v>0.06706592063</v>
      </c>
      <c r="AU1567" s="160">
        <f>IF(AU1352+AU1353-AU1351-AU1514+AU1462&gt;0,'Assumptions (Hydro)'!AT22*(AU1352+AU1353-AU1351-AU1514+AU1462)-'Assumptions (Hydro)'!AT23*Model!AU1350/10^3,'Assumptions (Hydro)'!AT23*Model!AU1350/10^3)</f>
        <v>0.05868649521</v>
      </c>
      <c r="AV1567" s="160">
        <f>IF(AV1352+AV1353-AV1351-AV1514+AV1462&gt;0,'Assumptions (Hydro)'!AU22*(AV1352+AV1353-AV1351-AV1514+AV1462)-'Assumptions (Hydro)'!AU23*Model!AV1350/10^3,'Assumptions (Hydro)'!AU23*Model!AV1350/10^3)</f>
        <v>0.04993342997</v>
      </c>
      <c r="AW1567" s="160">
        <f>IF(AW1352+AW1353-AW1351-AW1514+AW1462&gt;0,'Assumptions (Hydro)'!AV22*(AW1352+AW1353-AW1351-AW1514+AW1462)-'Assumptions (Hydro)'!AV23*Model!AW1350/10^3,'Assumptions (Hydro)'!AV23*Model!AW1350/10^3)</f>
        <v>0.04068304029</v>
      </c>
      <c r="AX1567" s="160">
        <f>IF(AX1352+AX1353-AX1351-AX1514+AX1462&gt;0,'Assumptions (Hydro)'!AW22*(AX1352+AX1353-AX1351-AX1514+AX1462)-'Assumptions (Hydro)'!AW23*Model!AX1350/10^3,'Assumptions (Hydro)'!AW23*Model!AX1350/10^3)</f>
        <v>0.0311958242</v>
      </c>
      <c r="AY1567" s="160">
        <f>IF(AY1352+AY1353-AY1351-AY1514+AY1462&gt;0,'Assumptions (Hydro)'!AX22*(AY1352+AY1353-AY1351-AY1514+AY1462)-'Assumptions (Hydro)'!AX23*Model!AY1350/10^3,'Assumptions (Hydro)'!AX23*Model!AY1350/10^3)</f>
        <v>0.02161495329</v>
      </c>
      <c r="AZ1567" s="160">
        <f>IF(AZ1352+AZ1353-AZ1351-AZ1514+AZ1462&gt;0,'Assumptions (Hydro)'!AY22*(AZ1352+AZ1353-AZ1351-AZ1514+AZ1462)-'Assumptions (Hydro)'!AY23*Model!AZ1350/10^3,'Assumptions (Hydro)'!AY23*Model!AZ1350/10^3)</f>
        <v>0.01110985214</v>
      </c>
      <c r="BA1567" s="160">
        <f>IF(BA1352+BA1353-BA1351-BA1514+BA1462&gt;0,'Assumptions (Hydro)'!AZ22*(BA1352+BA1353-BA1351-BA1514+BA1462)-'Assumptions (Hydro)'!AZ23*Model!BA1350/10^3,'Assumptions (Hydro)'!AZ23*Model!BA1350/10^3)</f>
        <v>0</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2372.8</v>
      </c>
      <c r="Y2023" s="167">
        <f>X2023-'Assumptions (Biomass)'!X42+X2030</f>
        <v>2372.8</v>
      </c>
      <c r="Z2023" s="167">
        <f>Y2023-'Assumptions (Biomass)'!Y42+Y2030</f>
        <v>2372.8</v>
      </c>
      <c r="AA2023" s="167">
        <f>Z2023-'Assumptions (Biomass)'!Z42+Z2030</f>
        <v>2372.8</v>
      </c>
      <c r="AB2023" s="167">
        <f>AA2023-'Assumptions (Biomass)'!AA42+AA2030</f>
        <v>2372.8</v>
      </c>
      <c r="AC2023" s="167">
        <f>AB2023-'Assumptions (Biomass)'!AB42+AB2030</f>
        <v>2372.8</v>
      </c>
      <c r="AD2023" s="167">
        <f>AC2023-'Assumptions (Biomass)'!AC42+AC2030</f>
        <v>2372.8</v>
      </c>
      <c r="AE2023" s="167">
        <f>AD2023-'Assumptions (Biomass)'!AD42+AD2030</f>
        <v>2372.8</v>
      </c>
      <c r="AF2023" s="167">
        <f>AE2023-'Assumptions (Biomass)'!AE42+AE2030</f>
        <v>2372.8</v>
      </c>
      <c r="AG2023" s="167">
        <f>AF2023-'Assumptions (Biomass)'!AF42+AF2030</f>
        <v>2372.8</v>
      </c>
      <c r="AH2023" s="167">
        <f>AG2023-'Assumptions (Biomass)'!AG42+AG2030</f>
        <v>2372.8</v>
      </c>
      <c r="AI2023" s="167">
        <f>AH2023-'Assumptions (Biomass)'!AH42+AH2030</f>
        <v>2372.8</v>
      </c>
      <c r="AJ2023" s="167">
        <f>AI2023-'Assumptions (Biomass)'!AI42+AI2030</f>
        <v>2372.8</v>
      </c>
      <c r="AK2023" s="167">
        <f>AJ2023-'Assumptions (Biomass)'!AJ42+AJ2030</f>
        <v>2372.8</v>
      </c>
      <c r="AL2023" s="167">
        <f>AK2023-'Assumptions (Biomass)'!AK42+AK2030</f>
        <v>2372.8</v>
      </c>
      <c r="AM2023" s="167">
        <f>AL2023-'Assumptions (Biomass)'!AL42+AL2030</f>
        <v>2372.8</v>
      </c>
      <c r="AN2023" s="167">
        <f>AM2023-'Assumptions (Biomass)'!AM42+AM2030</f>
        <v>2372.8</v>
      </c>
      <c r="AO2023" s="167">
        <f>AN2023-'Assumptions (Biomass)'!AN42+AN2030</f>
        <v>2372.8</v>
      </c>
      <c r="AP2023" s="167">
        <f>AO2023-'Assumptions (Biomass)'!AO42+AO2030</f>
        <v>2372.8</v>
      </c>
      <c r="AQ2023" s="167">
        <f>AP2023-'Assumptions (Biomass)'!AP42+AP2030</f>
        <v>2372.8</v>
      </c>
      <c r="AR2023" s="167">
        <f>AQ2023-'Assumptions (Biomass)'!AQ42+AQ2030</f>
        <v>2372.8</v>
      </c>
      <c r="AS2023" s="167">
        <f>AR2023-'Assumptions (Biomass)'!AR42+AR2030</f>
        <v>2372.8</v>
      </c>
      <c r="AT2023" s="167">
        <f>AS2023-'Assumptions (Biomass)'!AS42+AS2030</f>
        <v>2372.8</v>
      </c>
      <c r="AU2023" s="167">
        <f>AT2023-'Assumptions (Biomass)'!AT42+AT2030</f>
        <v>2372.8</v>
      </c>
      <c r="AV2023" s="167">
        <f>AU2023-'Assumptions (Biomass)'!AU42+AU2030</f>
        <v>2372.8</v>
      </c>
      <c r="AW2023" s="167">
        <f>AV2023-'Assumptions (Biomass)'!AV42+AV2030</f>
        <v>2372.8</v>
      </c>
      <c r="AX2023" s="167">
        <f>AW2023-'Assumptions (Biomass)'!AW42+AW2030</f>
        <v>2372.8</v>
      </c>
      <c r="AY2023" s="167">
        <f>AX2023-'Assumptions (Biomass)'!AX42+AX2030</f>
        <v>2372.8</v>
      </c>
      <c r="AZ2023" s="167">
        <f>AY2023-'Assumptions (Biomass)'!AY42+AY2030</f>
        <v>2372.8</v>
      </c>
      <c r="BA2023" s="167">
        <f>AZ2023-'Assumptions (Biomass)'!AZ42+AZ2030</f>
        <v>2372.8</v>
      </c>
    </row>
    <row r="2024" ht="15.75" customHeight="1">
      <c r="A2024" s="313" t="s">
        <v>350</v>
      </c>
      <c r="B2024" s="24" t="s">
        <v>149</v>
      </c>
      <c r="C2024" s="171">
        <v>1701.3</v>
      </c>
      <c r="D2024" s="171">
        <v>1870.1</v>
      </c>
      <c r="E2024" s="171">
        <v>1871.1</v>
      </c>
      <c r="F2024" s="171">
        <v>1909.4</v>
      </c>
      <c r="G2024" s="171">
        <v>1926.5</v>
      </c>
      <c r="H2024" s="171">
        <v>1930.2</v>
      </c>
      <c r="I2024" s="171">
        <v>1985.3</v>
      </c>
      <c r="J2024" s="171">
        <v>2016.0</v>
      </c>
      <c r="K2024" s="171">
        <v>2057.2</v>
      </c>
      <c r="L2024" s="171">
        <v>2128.5</v>
      </c>
      <c r="M2024" s="171">
        <v>2097.8</v>
      </c>
      <c r="N2024" s="171">
        <v>2139.5</v>
      </c>
      <c r="O2024" s="171">
        <v>2188.5</v>
      </c>
      <c r="P2024" s="171">
        <v>2371.5</v>
      </c>
      <c r="Q2024" s="171">
        <v>2376.1</v>
      </c>
      <c r="R2024" s="171">
        <v>2399.0</v>
      </c>
      <c r="S2024" s="171">
        <v>2404.8</v>
      </c>
      <c r="T2024" s="171">
        <v>2408.0</v>
      </c>
      <c r="U2024" s="171">
        <v>2372.8</v>
      </c>
      <c r="V2024" s="314">
        <f t="shared" ref="V2024:W2024" si="70">U2024</f>
        <v>2372.8</v>
      </c>
      <c r="W2024" s="314">
        <f t="shared" si="70"/>
        <v>2372.8</v>
      </c>
      <c r="X2024" s="154">
        <f t="shared" ref="X2024:AZ2024" si="71">$W2024+($BA$2024-$W$2024)/($BA$2-$W$2)*W$1</f>
        <v>2293.706667</v>
      </c>
      <c r="Y2024" s="154">
        <f t="shared" si="71"/>
        <v>2214.613333</v>
      </c>
      <c r="Z2024" s="154">
        <f t="shared" si="71"/>
        <v>2135.52</v>
      </c>
      <c r="AA2024" s="154">
        <f t="shared" si="71"/>
        <v>2056.426667</v>
      </c>
      <c r="AB2024" s="154">
        <f t="shared" si="71"/>
        <v>1977.333333</v>
      </c>
      <c r="AC2024" s="154">
        <f t="shared" si="71"/>
        <v>1898.24</v>
      </c>
      <c r="AD2024" s="154">
        <f t="shared" si="71"/>
        <v>1819.146667</v>
      </c>
      <c r="AE2024" s="154">
        <f t="shared" si="71"/>
        <v>1740.053333</v>
      </c>
      <c r="AF2024" s="154">
        <f t="shared" si="71"/>
        <v>1660.96</v>
      </c>
      <c r="AG2024" s="154">
        <f t="shared" si="71"/>
        <v>1581.866667</v>
      </c>
      <c r="AH2024" s="154">
        <f t="shared" si="71"/>
        <v>1502.773333</v>
      </c>
      <c r="AI2024" s="154">
        <f t="shared" si="71"/>
        <v>1423.68</v>
      </c>
      <c r="AJ2024" s="154">
        <f t="shared" si="71"/>
        <v>1344.586667</v>
      </c>
      <c r="AK2024" s="154">
        <f t="shared" si="71"/>
        <v>1265.493333</v>
      </c>
      <c r="AL2024" s="154">
        <f t="shared" si="71"/>
        <v>1186.4</v>
      </c>
      <c r="AM2024" s="154">
        <f t="shared" si="71"/>
        <v>1107.306667</v>
      </c>
      <c r="AN2024" s="154">
        <f t="shared" si="71"/>
        <v>1028.213333</v>
      </c>
      <c r="AO2024" s="154">
        <f t="shared" si="71"/>
        <v>949.12</v>
      </c>
      <c r="AP2024" s="154">
        <f t="shared" si="71"/>
        <v>870.0266667</v>
      </c>
      <c r="AQ2024" s="154">
        <f t="shared" si="71"/>
        <v>790.9333333</v>
      </c>
      <c r="AR2024" s="154">
        <f t="shared" si="71"/>
        <v>711.84</v>
      </c>
      <c r="AS2024" s="154">
        <f t="shared" si="71"/>
        <v>632.7466667</v>
      </c>
      <c r="AT2024" s="154">
        <f t="shared" si="71"/>
        <v>553.6533333</v>
      </c>
      <c r="AU2024" s="154">
        <f t="shared" si="71"/>
        <v>474.56</v>
      </c>
      <c r="AV2024" s="154">
        <f t="shared" si="71"/>
        <v>395.4666667</v>
      </c>
      <c r="AW2024" s="154">
        <f t="shared" si="71"/>
        <v>316.3733333</v>
      </c>
      <c r="AX2024" s="154">
        <f t="shared" si="71"/>
        <v>237.28</v>
      </c>
      <c r="AY2024" s="154">
        <f t="shared" si="71"/>
        <v>158.1866667</v>
      </c>
      <c r="AZ2024" s="154">
        <f t="shared" si="71"/>
        <v>79.09333333</v>
      </c>
      <c r="BA2024" s="155">
        <f>Inputs!$H$11</f>
        <v>0</v>
      </c>
    </row>
    <row r="2025" ht="15.75" customHeight="1">
      <c r="A2025" s="315" t="s">
        <v>28</v>
      </c>
      <c r="B2025" s="38" t="s">
        <v>150</v>
      </c>
      <c r="C2025" s="156">
        <v>3.181572</v>
      </c>
      <c r="D2025" s="156">
        <v>2.170602</v>
      </c>
      <c r="E2025" s="156">
        <v>2.848698</v>
      </c>
      <c r="F2025" s="156">
        <v>3.254264</v>
      </c>
      <c r="G2025" s="156">
        <v>3.352736</v>
      </c>
      <c r="H2025" s="156">
        <v>3.460158</v>
      </c>
      <c r="I2025" s="156">
        <v>3.460693</v>
      </c>
      <c r="J2025" s="156">
        <v>3.384578</v>
      </c>
      <c r="K2025" s="156">
        <v>3.540435</v>
      </c>
      <c r="L2025" s="156">
        <v>3.249271</v>
      </c>
      <c r="M2025" s="156">
        <v>2.991751</v>
      </c>
      <c r="N2025" s="156">
        <v>2.933875</v>
      </c>
      <c r="O2025" s="156">
        <v>2.715758</v>
      </c>
      <c r="P2025" s="156">
        <v>3.151776</v>
      </c>
      <c r="Q2025" s="156">
        <v>4.156337</v>
      </c>
      <c r="R2025" s="156">
        <v>4.296859</v>
      </c>
      <c r="S2025" s="156">
        <v>4.249912</v>
      </c>
      <c r="T2025" s="156">
        <v>4.182191</v>
      </c>
      <c r="U2025" s="156">
        <v>4.116943</v>
      </c>
      <c r="V2025" s="242">
        <f t="shared" ref="V2025:W2025" si="72">U2025</f>
        <v>4.116943</v>
      </c>
      <c r="W2025" s="242">
        <f t="shared" si="72"/>
        <v>4.116943</v>
      </c>
      <c r="X2025" s="154">
        <f t="shared" ref="X2025:AZ2025" si="73">$W2025+($BA$2025-$W$2025)/($BA$2-$W$2)*W$1</f>
        <v>3.979711567</v>
      </c>
      <c r="Y2025" s="154">
        <f t="shared" si="73"/>
        <v>3.842480133</v>
      </c>
      <c r="Z2025" s="154">
        <f t="shared" si="73"/>
        <v>3.7052487</v>
      </c>
      <c r="AA2025" s="154">
        <f t="shared" si="73"/>
        <v>3.568017267</v>
      </c>
      <c r="AB2025" s="154">
        <f t="shared" si="73"/>
        <v>3.430785833</v>
      </c>
      <c r="AC2025" s="154">
        <f t="shared" si="73"/>
        <v>3.2935544</v>
      </c>
      <c r="AD2025" s="154">
        <f t="shared" si="73"/>
        <v>3.156322967</v>
      </c>
      <c r="AE2025" s="154">
        <f t="shared" si="73"/>
        <v>3.019091533</v>
      </c>
      <c r="AF2025" s="154">
        <f t="shared" si="73"/>
        <v>2.8818601</v>
      </c>
      <c r="AG2025" s="154">
        <f t="shared" si="73"/>
        <v>2.744628667</v>
      </c>
      <c r="AH2025" s="154">
        <f t="shared" si="73"/>
        <v>2.607397233</v>
      </c>
      <c r="AI2025" s="154">
        <f t="shared" si="73"/>
        <v>2.4701658</v>
      </c>
      <c r="AJ2025" s="154">
        <f t="shared" si="73"/>
        <v>2.332934367</v>
      </c>
      <c r="AK2025" s="154">
        <f t="shared" si="73"/>
        <v>2.195702933</v>
      </c>
      <c r="AL2025" s="154">
        <f t="shared" si="73"/>
        <v>2.0584715</v>
      </c>
      <c r="AM2025" s="154">
        <f t="shared" si="73"/>
        <v>1.921240067</v>
      </c>
      <c r="AN2025" s="154">
        <f t="shared" si="73"/>
        <v>1.784008633</v>
      </c>
      <c r="AO2025" s="154">
        <f t="shared" si="73"/>
        <v>1.6467772</v>
      </c>
      <c r="AP2025" s="154">
        <f t="shared" si="73"/>
        <v>1.509545767</v>
      </c>
      <c r="AQ2025" s="154">
        <f t="shared" si="73"/>
        <v>1.372314333</v>
      </c>
      <c r="AR2025" s="154">
        <f t="shared" si="73"/>
        <v>1.2350829</v>
      </c>
      <c r="AS2025" s="154">
        <f t="shared" si="73"/>
        <v>1.097851467</v>
      </c>
      <c r="AT2025" s="154">
        <f t="shared" si="73"/>
        <v>0.9606200333</v>
      </c>
      <c r="AU2025" s="154">
        <f t="shared" si="73"/>
        <v>0.8233886</v>
      </c>
      <c r="AV2025" s="154">
        <f t="shared" si="73"/>
        <v>0.6861571667</v>
      </c>
      <c r="AW2025" s="154">
        <f t="shared" si="73"/>
        <v>0.5489257333</v>
      </c>
      <c r="AX2025" s="154">
        <f t="shared" si="73"/>
        <v>0.4116943</v>
      </c>
      <c r="AY2025" s="154">
        <f t="shared" si="73"/>
        <v>0.2744628667</v>
      </c>
      <c r="AZ2025" s="154">
        <f t="shared" si="73"/>
        <v>0.1372314333</v>
      </c>
      <c r="BA2025" s="243">
        <f>Inputs!$I$11</f>
        <v>0</v>
      </c>
    </row>
    <row r="2026" ht="15.75" customHeight="1">
      <c r="A2026" s="315" t="s">
        <v>31</v>
      </c>
      <c r="B2026" s="159" t="s">
        <v>351</v>
      </c>
      <c r="C2026" s="160">
        <f>'Assumptions (Biomass)'!B18*Model!C2024/10^9+'Assumptions (Biomass)'!B19*Model!C2025/10^3</f>
        <v>0.1434287901</v>
      </c>
      <c r="D2026" s="160">
        <f>'Assumptions (Biomass)'!C18*Model!D2024/10^9+'Assumptions (Biomass)'!C19*Model!D2025/10^3</f>
        <v>0.1554511845</v>
      </c>
      <c r="E2026" s="160">
        <f>'Assumptions (Biomass)'!D18*Model!E2024/10^9+'Assumptions (Biomass)'!D19*Model!E2025/10^3</f>
        <v>0.1611698654</v>
      </c>
      <c r="F2026" s="160">
        <f>'Assumptions (Biomass)'!E18*Model!F2024/10^9+'Assumptions (Biomass)'!E19*Model!F2025/10^3</f>
        <v>0.1689859801</v>
      </c>
      <c r="G2026" s="160">
        <f>'Assumptions (Biomass)'!F18*Model!G2024/10^9+'Assumptions (Biomass)'!F19*Model!G2025/10^3</f>
        <v>0.174007554</v>
      </c>
      <c r="H2026" s="160">
        <f>'Assumptions (Biomass)'!G18*Model!H2024/10^9+'Assumptions (Biomass)'!G19*Model!H2025/10^3</f>
        <v>0.1780613486</v>
      </c>
      <c r="I2026" s="160">
        <f>'Assumptions (Biomass)'!H18*Model!I2024/10^9+'Assumptions (Biomass)'!H19*Model!I2025/10^3</f>
        <v>0.186182901</v>
      </c>
      <c r="J2026" s="160">
        <f>'Assumptions (Biomass)'!I18*Model!J2024/10^9+'Assumptions (Biomass)'!I19*Model!J2025/10^3</f>
        <v>0.1920670494</v>
      </c>
      <c r="K2026" s="160">
        <f>'Assumptions (Biomass)'!J18*Model!K2024/10^9+'Assumptions (Biomass)'!J19*Model!K2025/10^3</f>
        <v>0.2000817591</v>
      </c>
      <c r="L2026" s="160">
        <f>'Assumptions (Biomass)'!K18*Model!L2024/10^9+'Assumptions (Biomass)'!K19*Model!L2025/10^3</f>
        <v>0.2090481014</v>
      </c>
      <c r="M2026" s="160">
        <f>'Assumptions (Biomass)'!L18*Model!M2024/10^9+'Assumptions (Biomass)'!L19*Model!M2025/10^3</f>
        <v>0.2089509749</v>
      </c>
      <c r="N2026" s="160">
        <f>'Assumptions (Biomass)'!M18*Model!N2024/10^9+'Assumptions (Biomass)'!M19*Model!N2025/10^3</f>
        <v>0.2165776685</v>
      </c>
      <c r="O2026" s="160">
        <f>'Assumptions (Biomass)'!N18*Model!O2024/10^9+'Assumptions (Biomass)'!N19*Model!O2025/10^3</f>
        <v>0.2243530125</v>
      </c>
      <c r="P2026" s="160">
        <f>'Assumptions (Biomass)'!O18*Model!P2024/10^9+'Assumptions (Biomass)'!O19*Model!P2025/10^3</f>
        <v>0.2487292627</v>
      </c>
      <c r="Q2026" s="160">
        <f>'Assumptions (Biomass)'!P18*Model!Q2024/10^9+'Assumptions (Biomass)'!P19*Model!Q2025/10^3</f>
        <v>0.2588998776</v>
      </c>
      <c r="R2026" s="160">
        <f>'Assumptions (Biomass)'!Q18*Model!R2024/10^9+'Assumptions (Biomass)'!Q19*Model!R2025/10^3</f>
        <v>0.2668444298</v>
      </c>
      <c r="S2026" s="160">
        <f>'Assumptions (Biomass)'!R18*Model!S2024/10^9+'Assumptions (Biomass)'!R19*Model!S2025/10^3</f>
        <v>0.2722467317</v>
      </c>
      <c r="T2026" s="160">
        <f>'Assumptions (Biomass)'!S18*Model!T2024/10^9+'Assumptions (Biomass)'!S19*Model!T2025/10^3</f>
        <v>0.2773726606</v>
      </c>
      <c r="U2026" s="160">
        <f>'Assumptions (Biomass)'!T18*Model!U2024/10^9+'Assumptions (Biomass)'!T19*Model!U2025/10^3</f>
        <v>0.2784600724</v>
      </c>
      <c r="V2026" s="160">
        <f>'Assumptions (Biomass)'!U18*Model!V2024/10^9+'Assumptions (Biomass)'!U19*Model!V2025/10^3</f>
        <v>0.2837213632</v>
      </c>
      <c r="W2026" s="160">
        <f>'Assumptions (Biomass)'!V18*Model!W2024/10^9+'Assumptions (Biomass)'!V19*Model!W2025/10^3</f>
        <v>0.2890820619</v>
      </c>
      <c r="X2026" s="160">
        <f>'Assumptions (Biomass)'!W18*Model!X2024/10^9+'Assumptions (Biomass)'!W19*Model!X2025/10^3</f>
        <v>0.2847259121</v>
      </c>
      <c r="Y2026" s="160">
        <f>'Assumptions (Biomass)'!X18*Model!Y2024/10^9+'Assumptions (Biomass)'!X19*Model!Y2025/10^3</f>
        <v>0.28010195</v>
      </c>
      <c r="Z2026" s="160">
        <f>'Assumptions (Biomass)'!Y18*Model!Z2024/10^9+'Assumptions (Biomass)'!Y19*Model!Z2025/10^3</f>
        <v>0.2752016105</v>
      </c>
      <c r="AA2026" s="160">
        <f>'Assumptions (Biomass)'!Z18*Model!AA2024/10^9+'Assumptions (Biomass)'!Z19*Model!AA2025/10^3</f>
        <v>0.2700161005</v>
      </c>
      <c r="AB2026" s="160">
        <f>'Assumptions (Biomass)'!AA18*Model!AB2024/10^9+'Assumptions (Biomass)'!AA19*Model!AB2025/10^3</f>
        <v>0.264536393</v>
      </c>
      <c r="AC2026" s="160">
        <f>'Assumptions (Biomass)'!AB18*Model!AC2024/10^9+'Assumptions (Biomass)'!AB19*Model!AC2025/10^3</f>
        <v>0.2587532222</v>
      </c>
      <c r="AD2026" s="160">
        <f>'Assumptions (Biomass)'!AC18*Model!AD2024/10^9+'Assumptions (Biomass)'!AC19*Model!AD2025/10^3</f>
        <v>0.2526570767</v>
      </c>
      <c r="AE2026" s="160">
        <f>'Assumptions (Biomass)'!AD18*Model!AE2024/10^9+'Assumptions (Biomass)'!AD19*Model!AE2025/10^3</f>
        <v>0.2462381943</v>
      </c>
      <c r="AF2026" s="160">
        <f>'Assumptions (Biomass)'!AE18*Model!AF2024/10^9+'Assumptions (Biomass)'!AE19*Model!AF2025/10^3</f>
        <v>0.2394865555</v>
      </c>
      <c r="AG2026" s="160">
        <f>'Assumptions (Biomass)'!AF18*Model!AG2024/10^9+'Assumptions (Biomass)'!AF19*Model!AG2025/10^3</f>
        <v>0.2323918774</v>
      </c>
      <c r="AH2026" s="160">
        <f>'Assumptions (Biomass)'!AG18*Model!AH2024/10^9+'Assumptions (Biomass)'!AG19*Model!AH2025/10^3</f>
        <v>0.2249436075</v>
      </c>
      <c r="AI2026" s="160">
        <f>'Assumptions (Biomass)'!AH18*Model!AI2024/10^9+'Assumptions (Biomass)'!AH19*Model!AI2025/10^3</f>
        <v>0.2171309167</v>
      </c>
      <c r="AJ2026" s="160">
        <f>'Assumptions (Biomass)'!AI18*Model!AJ2024/10^9+'Assumptions (Biomass)'!AI19*Model!AJ2025/10^3</f>
        <v>0.2089426931</v>
      </c>
      <c r="AK2026" s="160">
        <f>'Assumptions (Biomass)'!AJ18*Model!AK2024/10^9+'Assumptions (Biomass)'!AJ19*Model!AK2025/10^3</f>
        <v>0.200367535</v>
      </c>
      <c r="AL2026" s="160">
        <f>'Assumptions (Biomass)'!AK18*Model!AL2024/10^9+'Assumptions (Biomass)'!AK19*Model!AL2025/10^3</f>
        <v>0.1913937439</v>
      </c>
      <c r="AM2026" s="160">
        <f>'Assumptions (Biomass)'!AL18*Model!AM2024/10^9+'Assumptions (Biomass)'!AL19*Model!AM2025/10^3</f>
        <v>0.1820093172</v>
      </c>
      <c r="AN2026" s="160">
        <f>'Assumptions (Biomass)'!AM18*Model!AN2024/10^9+'Assumptions (Biomass)'!AM19*Model!AN2025/10^3</f>
        <v>0.1722019413</v>
      </c>
      <c r="AO2026" s="160">
        <f>'Assumptions (Biomass)'!AN18*Model!AO2024/10^9+'Assumptions (Biomass)'!AN19*Model!AO2025/10^3</f>
        <v>0.1619589837</v>
      </c>
      <c r="AP2026" s="160">
        <f>'Assumptions (Biomass)'!AO18*Model!AP2024/10^9+'Assumptions (Biomass)'!AO19*Model!AP2025/10^3</f>
        <v>0.1512674855</v>
      </c>
      <c r="AQ2026" s="160">
        <f>'Assumptions (Biomass)'!AP18*Model!AQ2024/10^9+'Assumptions (Biomass)'!AP19*Model!AQ2025/10^3</f>
        <v>0.1401141539</v>
      </c>
      <c r="AR2026" s="160">
        <f>'Assumptions (Biomass)'!AQ18*Model!AR2024/10^9+'Assumptions (Biomass)'!AQ19*Model!AR2025/10^3</f>
        <v>0.1284853536</v>
      </c>
      <c r="AS2026" s="160">
        <f>'Assumptions (Biomass)'!AR18*Model!AS2024/10^9+'Assumptions (Biomass)'!AR19*Model!AS2025/10^3</f>
        <v>0.116367099</v>
      </c>
      <c r="AT2026" s="160">
        <f>'Assumptions (Biomass)'!AS18*Model!AT2024/10^9+'Assumptions (Biomass)'!AS19*Model!AT2025/10^3</f>
        <v>0.1037450458</v>
      </c>
      <c r="AU2026" s="160">
        <f>'Assumptions (Biomass)'!AT18*Model!AU2024/10^9+'Assumptions (Biomass)'!AT19*Model!AU2025/10^3</f>
        <v>0.09060448226</v>
      </c>
      <c r="AV2026" s="160">
        <f>'Assumptions (Biomass)'!AU18*Model!AV2024/10^9+'Assumptions (Biomass)'!AU19*Model!AV2025/10^3</f>
        <v>0.07693032071</v>
      </c>
      <c r="AW2026" s="160">
        <f>'Assumptions (Biomass)'!AV18*Model!AW2024/10^9+'Assumptions (Biomass)'!AV19*Model!AW2025/10^3</f>
        <v>0.06270708836</v>
      </c>
      <c r="AX2026" s="160">
        <f>'Assumptions (Biomass)'!AW18*Model!AX2024/10^9+'Assumptions (Biomass)'!AW19*Model!AX2025/10^3</f>
        <v>0.04791891823</v>
      </c>
      <c r="AY2026" s="160">
        <f>'Assumptions (Biomass)'!AX18*Model!AY2024/10^9+'Assumptions (Biomass)'!AX19*Model!AY2025/10^3</f>
        <v>0.03254953977</v>
      </c>
      <c r="AZ2026" s="160">
        <f>'Assumptions (Biomass)'!AY18*Model!AZ2024/10^9+'Assumptions (Biomass)'!AY19*Model!AZ2025/10^3</f>
        <v>0.01658226925</v>
      </c>
      <c r="BA2026" s="160">
        <f>'Assumptions (Biomass)'!AZ18*Model!BA2024/10^9+'Assumptions (Biomass)'!AZ19*Model!BA2025/10^3</f>
        <v>0</v>
      </c>
    </row>
    <row r="2027" ht="15.75" customHeight="1">
      <c r="A2027" s="313" t="s">
        <v>34</v>
      </c>
      <c r="B2027" s="316" t="s">
        <v>351</v>
      </c>
      <c r="C2027" s="317">
        <f>C2025*'Assumptions (Biomass)'!B22*1000*'Assumptions (Biomass)'!B23/10^9</f>
        <v>0.0803687301</v>
      </c>
      <c r="D2027" s="317">
        <f>D2025*'Assumptions (Biomass)'!C22*1000*'Assumptions (Biomass)'!C23/10^9</f>
        <v>0.05483092204</v>
      </c>
      <c r="E2027" s="317">
        <f>E2025*'Assumptions (Biomass)'!D22*1000*'Assumptions (Biomass)'!D23/10^9</f>
        <v>0.07196010045</v>
      </c>
      <c r="F2027" s="317">
        <f>F2025*'Assumptions (Biomass)'!E22*1000*'Assumptions (Biomass)'!E23/10^9</f>
        <v>0.08220498077</v>
      </c>
      <c r="G2027" s="317">
        <f>G2025*'Assumptions (Biomass)'!F22*1000*'Assumptions (Biomass)'!F23/10^9</f>
        <v>0.08469245225</v>
      </c>
      <c r="H2027" s="317">
        <f>H2025*'Assumptions (Biomass)'!G22*1000*'Assumptions (Biomass)'!G23/10^9</f>
        <v>0.08740600697</v>
      </c>
      <c r="I2027" s="317">
        <f>I2025*'Assumptions (Biomass)'!H22*1000*'Assumptions (Biomass)'!H23/10^9</f>
        <v>0.08741952144</v>
      </c>
      <c r="J2027" s="317">
        <f>J2025*'Assumptions (Biomass)'!I22*1000*'Assumptions (Biomass)'!I23/10^9</f>
        <v>0.0854968034</v>
      </c>
      <c r="K2027" s="317">
        <f>K2025*'Assumptions (Biomass)'!J22*1000*'Assumptions (Biomass)'!J23/10^9</f>
        <v>0.08943386004</v>
      </c>
      <c r="L2027" s="317">
        <f>L2025*'Assumptions (Biomass)'!K22*1000*'Assumptions (Biomass)'!K23/10^9</f>
        <v>0.08207885411</v>
      </c>
      <c r="M2027" s="317">
        <f>M2025*'Assumptions (Biomass)'!L22*1000*'Assumptions (Biomass)'!L23/10^9</f>
        <v>0.07557371911</v>
      </c>
      <c r="N2027" s="317">
        <f>N2025*'Assumptions (Biomass)'!M22*1000*'Assumptions (Biomass)'!M23/10^9</f>
        <v>0.07411173094</v>
      </c>
      <c r="O2027" s="317">
        <f>O2025*'Assumptions (Biomass)'!N22*1000*'Assumptions (Biomass)'!N23/10^9</f>
        <v>0.06860194323</v>
      </c>
      <c r="P2027" s="317">
        <f>P2025*'Assumptions (Biomass)'!O22*1000*'Assumptions (Biomass)'!O23/10^9</f>
        <v>0.07961606234</v>
      </c>
      <c r="Q2027" s="317">
        <f>Q2025*'Assumptions (Biomass)'!P22*1000*'Assumptions (Biomass)'!P23/10^9</f>
        <v>0.1049919746</v>
      </c>
      <c r="R2027" s="317">
        <f>R2025*'Assumptions (Biomass)'!Q22*1000*'Assumptions (Biomass)'!Q23/10^9</f>
        <v>0.1085416584</v>
      </c>
      <c r="S2027" s="317">
        <f>S2025*'Assumptions (Biomass)'!R22*1000*'Assumptions (Biomass)'!R23/10^9</f>
        <v>0.1073557444</v>
      </c>
      <c r="T2027" s="317">
        <f>T2025*'Assumptions (Biomass)'!S22*1000*'Assumptions (Biomass)'!S23/10^9</f>
        <v>0.1056450647</v>
      </c>
      <c r="U2027" s="317">
        <f>U2025*'Assumptions (Biomass)'!T22*1000*'Assumptions (Biomass)'!T23/10^9</f>
        <v>0.1091285187</v>
      </c>
      <c r="V2027" s="317">
        <f>V2025*'Assumptions (Biomass)'!U22*1000*'Assumptions (Biomass)'!U23/10^9</f>
        <v>0.1119802229</v>
      </c>
      <c r="W2027" s="317">
        <f>W2025*'Assumptions (Biomass)'!V22*1000*'Assumptions (Biomass)'!V23/10^9</f>
        <v>0.1145402621</v>
      </c>
      <c r="X2027" s="317">
        <f>X2025*'Assumptions (Biomass)'!W22*1000*'Assumptions (Biomass)'!W23/10^9</f>
        <v>0.1106984241</v>
      </c>
      <c r="Y2027" s="317">
        <f>Y2025*'Assumptions (Biomass)'!X22*1000*'Assumptions (Biomass)'!X23/10^9</f>
        <v>0.1067736962</v>
      </c>
      <c r="Z2027" s="317">
        <f>Z2025*'Assumptions (Biomass)'!Y22*1000*'Assumptions (Biomass)'!Y23/10^9</f>
        <v>0.1028178927</v>
      </c>
      <c r="AA2027" s="317">
        <f>AA2025*'Assumptions (Biomass)'!Z22*1000*'Assumptions (Biomass)'!Z23/10^9</f>
        <v>0.09888341577</v>
      </c>
      <c r="AB2027" s="317">
        <f>AB2025*'Assumptions (Biomass)'!AA22*1000*'Assumptions (Biomass)'!AA23/10^9</f>
        <v>0.09480262155</v>
      </c>
      <c r="AC2027" s="317">
        <f>AC2025*'Assumptions (Biomass)'!AB22*1000*'Assumptions (Biomass)'!AB23/10^9</f>
        <v>0.09078702731</v>
      </c>
      <c r="AD2027" s="317">
        <f>AD2025*'Assumptions (Biomass)'!AC22*1000*'Assumptions (Biomass)'!AC23/10^9</f>
        <v>0.08700953135</v>
      </c>
      <c r="AE2027" s="317">
        <f>AE2025*'Assumptions (Biomass)'!AD22*1000*'Assumptions (Biomass)'!AD23/10^9</f>
        <v>0.08300252011</v>
      </c>
      <c r="AF2027" s="317">
        <f>AF2025*'Assumptions (Biomass)'!AE22*1000*'Assumptions (Biomass)'!AE23/10^9</f>
        <v>0.07962901394</v>
      </c>
      <c r="AG2027" s="317">
        <f>AG2025*'Assumptions (Biomass)'!AF22*1000*'Assumptions (Biomass)'!AF23/10^9</f>
        <v>0.07541466953</v>
      </c>
      <c r="AH2027" s="317">
        <f>AH2025*'Assumptions (Biomass)'!AG22*1000*'Assumptions (Biomass)'!AG23/10^9</f>
        <v>0.07142426468</v>
      </c>
      <c r="AI2027" s="317">
        <f>AI2025*'Assumptions (Biomass)'!AH22*1000*'Assumptions (Biomass)'!AH23/10^9</f>
        <v>0.06723569556</v>
      </c>
      <c r="AJ2027" s="317">
        <f>AJ2025*'Assumptions (Biomass)'!AI22*1000*'Assumptions (Biomass)'!AI23/10^9</f>
        <v>0.06320909452</v>
      </c>
      <c r="AK2027" s="317">
        <f>AK2025*'Assumptions (Biomass)'!AJ22*1000*'Assumptions (Biomass)'!AJ23/10^9</f>
        <v>0.05907507909</v>
      </c>
      <c r="AL2027" s="317">
        <f>AL2025*'Assumptions (Biomass)'!AK22*1000*'Assumptions (Biomass)'!AK23/10^9</f>
        <v>0.05479208707</v>
      </c>
      <c r="AM2027" s="317">
        <f>AM2025*'Assumptions (Biomass)'!AL22*1000*'Assumptions (Biomass)'!AL23/10^9</f>
        <v>0.0510848206</v>
      </c>
      <c r="AN2027" s="317">
        <f>AN2025*'Assumptions (Biomass)'!AM22*1000*'Assumptions (Biomass)'!AM23/10^9</f>
        <v>0.04675641178</v>
      </c>
      <c r="AO2027" s="317">
        <f>AO2025*'Assumptions (Biomass)'!AN22*1000*'Assumptions (Biomass)'!AN23/10^9</f>
        <v>0.04276512304</v>
      </c>
      <c r="AP2027" s="317">
        <f>AP2025*'Assumptions (Biomass)'!AO22*1000*'Assumptions (Biomass)'!AO23/10^9</f>
        <v>0.03885422198</v>
      </c>
      <c r="AQ2027" s="317">
        <f>AQ2025*'Assumptions (Biomass)'!AP22*1000*'Assumptions (Biomass)'!AP23/10^9</f>
        <v>0.03496885318</v>
      </c>
      <c r="AR2027" s="317">
        <f>AR2025*'Assumptions (Biomass)'!AQ22*1000*'Assumptions (Biomass)'!AQ23/10^9</f>
        <v>0.03117658054</v>
      </c>
      <c r="AS2027" s="317">
        <f>AS2025*'Assumptions (Biomass)'!AR22*1000*'Assumptions (Biomass)'!AR23/10^9</f>
        <v>0.02744712008</v>
      </c>
      <c r="AT2027" s="317">
        <f>AT2025*'Assumptions (Biomass)'!AS22*1000*'Assumptions (Biomass)'!AS23/10^9</f>
        <v>0.023797797</v>
      </c>
      <c r="AU2027" s="317">
        <f>AU2025*'Assumptions (Biomass)'!AT22*1000*'Assumptions (Biomass)'!AT23/10^9</f>
        <v>0.02013134879</v>
      </c>
      <c r="AV2027" s="317">
        <f>AV2025*'Assumptions (Biomass)'!AU22*1000*'Assumptions (Biomass)'!AU23/10^9</f>
        <v>0.01660371917</v>
      </c>
      <c r="AW2027" s="317">
        <f>AW2025*'Assumptions (Biomass)'!AV22*1000*'Assumptions (Biomass)'!AV23/10^9</f>
        <v>0.01310659035</v>
      </c>
      <c r="AX2027" s="317">
        <f>AX2025*'Assumptions (Biomass)'!AW22*1000*'Assumptions (Biomass)'!AW23/10^9</f>
        <v>0.00975487922</v>
      </c>
      <c r="AY2027" s="317">
        <f>AY2025*'Assumptions (Biomass)'!AX22*1000*'Assumptions (Biomass)'!AX23/10^9</f>
        <v>0.006391919879</v>
      </c>
      <c r="AZ2027" s="317">
        <f>AZ2025*'Assumptions (Biomass)'!AY22*1000*'Assumptions (Biomass)'!AY23/10^9</f>
        <v>0.003163734745</v>
      </c>
      <c r="BA2027" s="317">
        <f>BA2025*'Assumptions (Biomass)'!AZ22*1000*'Assumptions (Biomass)'!AZ23/10^9</f>
        <v>0</v>
      </c>
    </row>
    <row r="2028" ht="15.75" customHeight="1">
      <c r="A2028" s="315" t="s">
        <v>36</v>
      </c>
      <c r="B2028" s="159" t="s">
        <v>351</v>
      </c>
      <c r="C2028" s="95">
        <f>C2025*'Assumptions (Biomass)'!B36/10^3</f>
        <v>0.2129636123</v>
      </c>
      <c r="D2028" s="95">
        <f>D2025*'Assumptions (Biomass)'!C36/10^3</f>
        <v>0.1488223337</v>
      </c>
      <c r="E2028" s="95">
        <f>E2025*'Assumptions (Biomass)'!D36/10^3</f>
        <v>0.1765839521</v>
      </c>
      <c r="F2028" s="95">
        <f>F2025*'Assumptions (Biomass)'!E36/10^3</f>
        <v>0.245208467</v>
      </c>
      <c r="G2028" s="95">
        <f>G2025*'Assumptions (Biomass)'!F36/10^3</f>
        <v>0.2654283978</v>
      </c>
      <c r="H2028" s="95">
        <f>H2025*'Assumptions (Biomass)'!G36/10^3</f>
        <v>0.3316661788</v>
      </c>
      <c r="I2028" s="95">
        <f>I2025*'Assumptions (Biomass)'!H36/10^3</f>
        <v>0.2984422047</v>
      </c>
      <c r="J2028" s="95">
        <f>J2025*'Assumptions (Biomass)'!I36/10^3</f>
        <v>0.2966640155</v>
      </c>
      <c r="K2028" s="95">
        <f>K2025*'Assumptions (Biomass)'!J36/10^3</f>
        <v>0.3591353536</v>
      </c>
      <c r="L2028" s="95">
        <f>L2025*'Assumptions (Biomass)'!K36/10^3</f>
        <v>0.2301299435</v>
      </c>
      <c r="M2028" s="95">
        <f>M2025*'Assumptions (Biomass)'!L36/10^3</f>
        <v>0.2190826348</v>
      </c>
      <c r="N2028" s="95">
        <f>N2025*'Assumptions (Biomass)'!M36/10^3</f>
        <v>0.2069622904</v>
      </c>
      <c r="O2028" s="95">
        <f>O2025*'Assumptions (Biomass)'!N36/10^3</f>
        <v>0.1656552633</v>
      </c>
      <c r="P2028" s="95">
        <f>P2025*'Assumptions (Biomass)'!O36/10^3</f>
        <v>0.2134203056</v>
      </c>
      <c r="Q2028" s="95">
        <f>Q2025*'Assumptions (Biomass)'!P36/10^3</f>
        <v>0.3020131623</v>
      </c>
      <c r="R2028" s="95">
        <f>R2025*'Assumptions (Biomass)'!Q36/10^3</f>
        <v>0.257238339</v>
      </c>
      <c r="S2028" s="95">
        <f>S2025*'Assumptions (Biomass)'!R36/10^3</f>
        <v>0.2722918618</v>
      </c>
      <c r="T2028" s="95">
        <f>T2025*'Assumptions (Biomass)'!S36/10^3</f>
        <v>0.2615542251</v>
      </c>
      <c r="U2028" s="95">
        <f>U2025*'Assumptions (Biomass)'!T36/10^3</f>
        <v>0.2643077406</v>
      </c>
      <c r="V2028" s="95">
        <f>V2025*'Assumptions (Biomass)'!U36/10^3</f>
        <v>0.2679718199</v>
      </c>
      <c r="W2028" s="95">
        <f>W2025*'Assumptions (Biomass)'!V36/10^3</f>
        <v>0.2795127638</v>
      </c>
      <c r="X2028" s="95">
        <f>X2025*'Assumptions (Biomass)'!W36/10^3</f>
        <v>0.2722450242</v>
      </c>
      <c r="Y2028" s="95">
        <f>Y2025*'Assumptions (Biomass)'!X36/10^3</f>
        <v>0.2652842136</v>
      </c>
      <c r="Z2028" s="95">
        <f>Z2025*'Assumptions (Biomass)'!Y36/10^3</f>
        <v>0.2599822209</v>
      </c>
      <c r="AA2028" s="95">
        <f>AA2025*'Assumptions (Biomass)'!Z36/10^3</f>
        <v>0.2551115933</v>
      </c>
      <c r="AB2028" s="95">
        <f>AB2025*'Assumptions (Biomass)'!AA36/10^3</f>
        <v>0.2522196755</v>
      </c>
      <c r="AC2028" s="95">
        <f>AC2025*'Assumptions (Biomass)'!AB36/10^3</f>
        <v>0.2460404363</v>
      </c>
      <c r="AD2028" s="95">
        <f>AD2025*'Assumptions (Biomass)'!AC36/10^3</f>
        <v>0.2404222021</v>
      </c>
      <c r="AE2028" s="95">
        <f>AE2025*'Assumptions (Biomass)'!AD36/10^3</f>
        <v>0.2340082148</v>
      </c>
      <c r="AF2028" s="95">
        <f>AF2025*'Assumptions (Biomass)'!AE36/10^3</f>
        <v>0.2274854772</v>
      </c>
      <c r="AG2028" s="95">
        <f>AG2025*'Assumptions (Biomass)'!AF36/10^3</f>
        <v>0.2206537629</v>
      </c>
      <c r="AH2028" s="95">
        <f>AH2025*'Assumptions (Biomass)'!AG36/10^3</f>
        <v>0.2138045394</v>
      </c>
      <c r="AI2028" s="95">
        <f>AI2025*'Assumptions (Biomass)'!AH36/10^3</f>
        <v>0.2057355397</v>
      </c>
      <c r="AJ2028" s="95">
        <f>AJ2025*'Assumptions (Biomass)'!AI36/10^3</f>
        <v>0.1972546865</v>
      </c>
      <c r="AK2028" s="95">
        <f>AK2025*'Assumptions (Biomass)'!AJ36/10^3</f>
        <v>0.1884847608</v>
      </c>
      <c r="AL2028" s="95">
        <f>AL2025*'Assumptions (Biomass)'!AK36/10^3</f>
        <v>0.1796685387</v>
      </c>
      <c r="AM2028" s="95">
        <f>AM2025*'Assumptions (Biomass)'!AL36/10^3</f>
        <v>0.1711662747</v>
      </c>
      <c r="AN2028" s="95">
        <f>AN2025*'Assumptions (Biomass)'!AM36/10^3</f>
        <v>0.1620684605</v>
      </c>
      <c r="AO2028" s="95">
        <f>AO2025*'Assumptions (Biomass)'!AN36/10^3</f>
        <v>0.1529606861</v>
      </c>
      <c r="AP2028" s="95">
        <f>AP2025*'Assumptions (Biomass)'!AO36/10^3</f>
        <v>0.1433470396</v>
      </c>
      <c r="AQ2028" s="95">
        <f>AQ2025*'Assumptions (Biomass)'!AP36/10^3</f>
        <v>0.1329745829</v>
      </c>
      <c r="AR2028" s="95">
        <f>AR2025*'Assumptions (Biomass)'!AQ36/10^3</f>
        <v>0.1220174461</v>
      </c>
      <c r="AS2028" s="95">
        <f>AS2025*'Assumptions (Biomass)'!AR36/10^3</f>
        <v>0.1105261086</v>
      </c>
      <c r="AT2028" s="95">
        <f>AT2025*'Assumptions (Biomass)'!AS36/10^3</f>
        <v>0.0986266763</v>
      </c>
      <c r="AU2028" s="95">
        <f>AU2025*'Assumptions (Biomass)'!AT36/10^3</f>
        <v>0.08628959378</v>
      </c>
      <c r="AV2028" s="95">
        <f>AV2025*'Assumptions (Biomass)'!AU36/10^3</f>
        <v>0.07340586905</v>
      </c>
      <c r="AW2028" s="95">
        <f>AW2025*'Assumptions (Biomass)'!AV36/10^3</f>
        <v>0.05982158608</v>
      </c>
      <c r="AX2028" s="95">
        <f>AX2025*'Assumptions (Biomass)'!AW36/10^3</f>
        <v>0.04585229622</v>
      </c>
      <c r="AY2028" s="95">
        <f>AY2025*'Assumptions (Biomass)'!AX36/10^3</f>
        <v>0.03167008081</v>
      </c>
      <c r="AZ2028" s="95">
        <f>AZ2025*'Assumptions (Biomass)'!AY36/10^3</f>
        <v>0.01625684729</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0</v>
      </c>
      <c r="D2030" s="319">
        <v>168.8</v>
      </c>
      <c r="E2030" s="319">
        <v>1.0</v>
      </c>
      <c r="F2030" s="319">
        <v>47.2</v>
      </c>
      <c r="G2030" s="319">
        <v>16.2</v>
      </c>
      <c r="H2030" s="319">
        <v>5.4</v>
      </c>
      <c r="I2030" s="319">
        <v>51.5</v>
      </c>
      <c r="J2030" s="319">
        <v>30.7</v>
      </c>
      <c r="K2030" s="319">
        <v>40.8</v>
      </c>
      <c r="L2030" s="319">
        <v>41.8</v>
      </c>
      <c r="M2030" s="319">
        <v>36.0</v>
      </c>
      <c r="N2030" s="319">
        <v>41.7</v>
      </c>
      <c r="O2030" s="319">
        <v>49.9</v>
      </c>
      <c r="P2030" s="319">
        <v>183.0</v>
      </c>
      <c r="Q2030" s="319">
        <v>4.6</v>
      </c>
      <c r="R2030" s="319">
        <v>27.9</v>
      </c>
      <c r="S2030" s="319">
        <v>7.8</v>
      </c>
      <c r="T2030" s="319">
        <v>4.8</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0.5693895546</v>
      </c>
      <c r="D2032" s="177">
        <f t="shared" si="75"/>
        <v>0.06744597572</v>
      </c>
      <c r="E2032" s="177">
        <f t="shared" si="75"/>
        <v>0.07319379952</v>
      </c>
      <c r="F2032" s="177">
        <f t="shared" si="75"/>
        <v>0.07921266775</v>
      </c>
      <c r="G2032" s="177">
        <f t="shared" si="75"/>
        <v>0.09748074243</v>
      </c>
      <c r="H2032" s="177">
        <f t="shared" si="75"/>
        <v>0.1411371355</v>
      </c>
      <c r="I2032" s="177">
        <f t="shared" si="75"/>
        <v>0.1339410904</v>
      </c>
      <c r="J2032" s="177">
        <f t="shared" si="75"/>
        <v>0.1439730291</v>
      </c>
      <c r="K2032" s="177">
        <f t="shared" si="75"/>
        <v>0.1478872851</v>
      </c>
      <c r="L2032" s="177">
        <f t="shared" si="75"/>
        <v>0.1591152608</v>
      </c>
      <c r="M2032" s="177">
        <f t="shared" si="75"/>
        <v>0.3464121092</v>
      </c>
      <c r="N2032" s="177">
        <f t="shared" si="75"/>
        <v>0.3058684853</v>
      </c>
      <c r="O2032" s="177">
        <f t="shared" si="75"/>
        <v>0.2828580921</v>
      </c>
      <c r="P2032" s="177">
        <f t="shared" si="75"/>
        <v>0.05382472686</v>
      </c>
      <c r="Q2032" s="177">
        <f t="shared" si="75"/>
        <v>0.05509274227</v>
      </c>
      <c r="R2032" s="177">
        <f t="shared" si="75"/>
        <v>0.01731844983</v>
      </c>
      <c r="S2032" s="177">
        <f t="shared" si="75"/>
        <v>0.006665807214</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0.5189684493</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0.002049638425</v>
      </c>
      <c r="D2035" s="177">
        <f>IF($E$2030&gt;0,'Assumptions (Biomass)'!$V$14*Model!$E$2030*'Assumptions (Biomass)'!C$2/10^9,0)</f>
        <v>0.00104729776</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0.04837146684</v>
      </c>
      <c r="D2036" s="177">
        <f>IF($F$2030&gt;0,'Assumptions (Biomass)'!$V$14*Model!$F$2030*'Assumptions (Biomass)'!C$2/10^9,0)</f>
        <v>0.04943245425</v>
      </c>
      <c r="E2036" s="177">
        <f>IF($F$2030&gt;0,'Assumptions (Biomass)'!$V$14*Model!$F$2030*'Assumptions (Biomass)'!D$2/10^9,0)</f>
        <v>0.05021435084</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0.01696622371</v>
      </c>
      <c r="E2037" s="177">
        <f>IF($G$2030&gt;0,'Assumptions (Biomass)'!$V$14*Model!$G$2030*'Assumptions (Biomass)'!D$2/10^9,0)</f>
        <v>0.01723458652</v>
      </c>
      <c r="F2037" s="177">
        <f>IF($G$2030&gt;0,'Assumptions (Biomass)'!$V$14*Model!$G$2030*'Assumptions (Biomass)'!E$2/10^9,0)</f>
        <v>0.01755465414</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0.005744862172</v>
      </c>
      <c r="F2038" s="177">
        <f>IF($H$2030&gt;0,'Assumptions (Biomass)'!$V$14*Model!$H$2030*'Assumptions (Biomass)'!E$2/10^9,0)</f>
        <v>0.005851551379</v>
      </c>
      <c r="G2038" s="177">
        <f>IF($H$2030&gt;0,'Assumptions (Biomass)'!$V$14*Model!$H$2030*'Assumptions (Biomass)'!F$2/10^9,0)</f>
        <v>0.006009086862</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0.05580646223</v>
      </c>
      <c r="G2039" s="177">
        <f>IF($I$2030&gt;0,'Assumptions (Biomass)'!$V$14*Model!$I$2030*'Assumptions (Biomass)'!F$2/10^9,0)</f>
        <v>0.05730888396</v>
      </c>
      <c r="H2039" s="177">
        <f>IF($I$2030&gt;0,'Assumptions (Biomass)'!$V$14*Model!$I$2030*'Assumptions (Biomass)'!G$2/10^9,0)</f>
        <v>0.05909400389</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0.0341627716</v>
      </c>
      <c r="H2040" s="177">
        <f>IF($J$2030&gt;0,'Assumptions (Biomass)'!$V$14*Model!$J$2030*'Assumptions (Biomass)'!G$2/10^9,0)</f>
        <v>0.03522691106</v>
      </c>
      <c r="I2040" s="177">
        <f>IF($J$2030&gt;0,'Assumptions (Biomass)'!$V$14*Model!$J$2030*'Assumptions (Biomass)'!H$2/10^9,0)</f>
        <v>0.03629295212</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0.04681622056</v>
      </c>
      <c r="I2041" s="177">
        <f>IF($K$2030&gt;0,'Assumptions (Biomass)'!$V$14*Model!$K$2030*'Assumptions (Biomass)'!H$2/10^9,0)</f>
        <v>0.04823297872</v>
      </c>
      <c r="J2041" s="177">
        <f>IF($K$2030&gt;0,'Assumptions (Biomass)'!$V$14*Model!$K$2030*'Assumptions (Biomass)'!I$2/10^9,0)</f>
        <v>0.04952866431</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0.04941515957</v>
      </c>
      <c r="J2042" s="177">
        <f>IF($L$2030&gt;0,'Assumptions (Biomass)'!$V$14*Model!$L$2030*'Assumptions (Biomass)'!I$2/10^9,0)</f>
        <v>0.05074260216</v>
      </c>
      <c r="K2042" s="177">
        <f>IF($L$2030&gt;0,'Assumptions (Biomass)'!$V$14*Model!$L$2030*'Assumptions (Biomass)'!J$2/10^9,0)</f>
        <v>0.05172961102</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0.04370176263</v>
      </c>
      <c r="K2043" s="177">
        <f>IF($M$2030&gt;0,'Assumptions (Biomass)'!$V$14*Model!$M$2030*'Assumptions (Biomass)'!J$2/10^9,0)</f>
        <v>0.0445518181</v>
      </c>
      <c r="L2043" s="177">
        <f>IF($M$2030&gt;0,'Assumptions (Biomass)'!$V$14*Model!$M$2030*'Assumptions (Biomass)'!K$2/10^9,0)</f>
        <v>0.0448914529</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0.05160585597</v>
      </c>
      <c r="L2044" s="160">
        <f>IF($N$2030&gt;0,'Assumptions (Biomass)'!$V$14*Model!$N$2030*'Assumptions (Biomass)'!K$2/10^9,0)</f>
        <v>0.05199926628</v>
      </c>
      <c r="M2044" s="160">
        <f>IF($N$2030&gt;0,'Assumptions (Biomass)'!$V$14*Model!$N$2030*'Assumptions (Biomass)'!L$2/10^9,0)</f>
        <v>0.05260518919</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0.06222454166</v>
      </c>
      <c r="M2045" s="160">
        <f>IF($O$2030&gt;0,'Assumptions (Biomass)'!$V$14*Model!$O$2030*'Assumptions (Biomass)'!L$2/10^9,0)</f>
        <v>0.06294961488</v>
      </c>
      <c r="N2045" s="160">
        <f>IF($O$2030&gt;0,'Assumptions (Biomass)'!$V$14*Model!$O$2030*'Assumptions (Biomass)'!M$2/10^9,0)</f>
        <v>0.06426457859</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0.2308573051</v>
      </c>
      <c r="N2046" s="177">
        <f>IF($P$2030&gt;0,'Assumptions (Biomass)'!$V$14*Model!$P$2030*'Assumptions (Biomass)'!M$2/10^9,0)</f>
        <v>0.2356797171</v>
      </c>
      <c r="O2046" s="177">
        <f>IF($P$2030&gt;0,'Assumptions (Biomass)'!$V$14*Model!$P$2030*'Assumptions (Biomass)'!N$2/10^9,0)</f>
        <v>0.2401996791</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0.005924189609</v>
      </c>
      <c r="O2047" s="177">
        <f>IF($Q$2030&gt;0,'Assumptions (Biomass)'!$V$14*Model!$Q$2030*'Assumptions (Biomass)'!N$2/10^9,0)</f>
        <v>0.006037806143</v>
      </c>
      <c r="P2047" s="177">
        <f>IF($Q$2030&gt;0,'Assumptions (Biomass)'!$V$14*Model!$Q$2030*'Assumptions (Biomass)'!O$2/10^9,0)</f>
        <v>0.006143765348</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0.03662060682</v>
      </c>
      <c r="P2048" s="178">
        <f>IF($R$2030&gt;0,'Assumptions (Biomass)'!$V$14*Model!$R$2030*'Assumptions (Biomass)'!O$2/10^9,0)</f>
        <v>0.03726327244</v>
      </c>
      <c r="Q2048" s="178">
        <f>IF($R$2030&gt;0,'Assumptions (Biomass)'!$V$14*Model!$R$2030*'Assumptions (Biomass)'!P$2/10^9,0)</f>
        <v>0.03795277801</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0.01041768907</v>
      </c>
      <c r="Q2049" s="160">
        <f>IF($S$2030&gt;0,'Assumptions (Biomass)'!$V$14*Model!$S$2030*'Assumptions (Biomass)'!P$2/10^9,0)</f>
        <v>0.01061045407</v>
      </c>
      <c r="R2049" s="160">
        <f>IF($S$2030&gt;0,'Assumptions (Biomass)'!$V$14*Model!$S$2030*'Assumptions (Biomass)'!Q$2/10^9,0)</f>
        <v>0.01072094513</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0.006529510195</v>
      </c>
      <c r="R2050" s="160">
        <f>IF($T$2030&gt;0,'Assumptions (Biomass)'!$V$14*Model!$T$2030*'Assumptions (Biomass)'!Q$2/10^9,0)</f>
        <v>0.006597504698</v>
      </c>
      <c r="S2050" s="160">
        <f>IF($T$2030&gt;0,'Assumptions (Biomass)'!$V$14*Model!$T$2030*'Assumptions (Biomass)'!R$2/10^9,0)</f>
        <v>0.006665807214</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0.3416337327</v>
      </c>
      <c r="D2084" s="279">
        <f>'Assumptions (Biomass)'!$V$5*Model!D2032</f>
        <v>0.04046758543</v>
      </c>
      <c r="E2084" s="279">
        <f>'Assumptions (Biomass)'!$V$5*Model!E2032</f>
        <v>0.04391627971</v>
      </c>
      <c r="F2084" s="279">
        <f>'Assumptions (Biomass)'!$V$5*Model!F2032</f>
        <v>0.04752760065</v>
      </c>
      <c r="G2084" s="279">
        <f>'Assumptions (Biomass)'!$V$5*Model!G2032</f>
        <v>0.05848844546</v>
      </c>
      <c r="H2084" s="279">
        <f>'Assumptions (Biomass)'!$V$5*Model!H2032</f>
        <v>0.0846822813</v>
      </c>
      <c r="I2084" s="279">
        <f>'Assumptions (Biomass)'!$V$5*Model!I2032</f>
        <v>0.08036465425</v>
      </c>
      <c r="J2084" s="279">
        <f>'Assumptions (Biomass)'!$V$5*Model!J2032</f>
        <v>0.08638381746</v>
      </c>
      <c r="K2084" s="279">
        <f>'Assumptions (Biomass)'!$V$5*Model!K2032</f>
        <v>0.08873237105</v>
      </c>
      <c r="L2084" s="279">
        <f>'Assumptions (Biomass)'!$V$5*Model!L2032</f>
        <v>0.0954691565</v>
      </c>
      <c r="M2084" s="279">
        <f>'Assumptions (Biomass)'!$V$5*Model!M2032</f>
        <v>0.2078472655</v>
      </c>
      <c r="N2084" s="279">
        <f>'Assumptions (Biomass)'!$V$5*Model!N2032</f>
        <v>0.1835210912</v>
      </c>
      <c r="O2084" s="279">
        <f>'Assumptions (Biomass)'!$V$5*Model!O2032</f>
        <v>0.1697148553</v>
      </c>
      <c r="P2084" s="279">
        <f>'Assumptions (Biomass)'!$V$5*Model!P2032</f>
        <v>0.03229483611</v>
      </c>
      <c r="Q2084" s="279">
        <f>'Assumptions (Biomass)'!$V$5*Model!Q2032</f>
        <v>0.03305564536</v>
      </c>
      <c r="R2084" s="279">
        <f>'Assumptions (Biomass)'!$V$5*Model!R2032</f>
        <v>0.0103910699</v>
      </c>
      <c r="S2084" s="279">
        <f>'Assumptions (Biomass)'!$V$5*Model!S2032</f>
        <v>0.003999484329</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0.2277558218</v>
      </c>
      <c r="D2085" s="176">
        <f>'Assumptions (Biomass)'!$V$6*Model!D2032</f>
        <v>0.02697839029</v>
      </c>
      <c r="E2085" s="176">
        <f>'Assumptions (Biomass)'!$V$6*Model!E2032</f>
        <v>0.02927751981</v>
      </c>
      <c r="F2085" s="176">
        <f>'Assumptions (Biomass)'!$V$6*Model!F2032</f>
        <v>0.0316850671</v>
      </c>
      <c r="G2085" s="176">
        <f>'Assumptions (Biomass)'!$V$6*Model!G2032</f>
        <v>0.03899229697</v>
      </c>
      <c r="H2085" s="176">
        <f>'Assumptions (Biomass)'!$V$6*Model!H2032</f>
        <v>0.0564548542</v>
      </c>
      <c r="I2085" s="176">
        <f>'Assumptions (Biomass)'!$V$6*Model!I2032</f>
        <v>0.05357643616</v>
      </c>
      <c r="J2085" s="176">
        <f>'Assumptions (Biomass)'!$V$6*Model!J2032</f>
        <v>0.05758921164</v>
      </c>
      <c r="K2085" s="176">
        <f>'Assumptions (Biomass)'!$V$6*Model!K2032</f>
        <v>0.05915491403</v>
      </c>
      <c r="L2085" s="176">
        <f>'Assumptions (Biomass)'!$V$6*Model!L2032</f>
        <v>0.06364610433</v>
      </c>
      <c r="M2085" s="176">
        <f>'Assumptions (Biomass)'!$V$6*Model!M2032</f>
        <v>0.1385648437</v>
      </c>
      <c r="N2085" s="176">
        <f>'Assumptions (Biomass)'!$V$6*Model!N2032</f>
        <v>0.1223473941</v>
      </c>
      <c r="O2085" s="176">
        <f>'Assumptions (Biomass)'!$V$6*Model!O2032</f>
        <v>0.1131432368</v>
      </c>
      <c r="P2085" s="176">
        <f>'Assumptions (Biomass)'!$V$6*Model!P2032</f>
        <v>0.02152989074</v>
      </c>
      <c r="Q2085" s="176">
        <f>'Assumptions (Biomass)'!$V$6*Model!Q2032</f>
        <v>0.02203709691</v>
      </c>
      <c r="R2085" s="176">
        <f>'Assumptions (Biomass)'!$V$6*Model!R2032</f>
        <v>0.006927379933</v>
      </c>
      <c r="S2085" s="176">
        <f>'Assumptions (Biomass)'!$V$6*Model!S2032</f>
        <v>0.002666322886</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v>
      </c>
      <c r="D2086" s="177">
        <f t="array" ref="D2086">SUM(IF(ISERROR(D2087:D2137),"",D2087:D2137))</f>
        <v>-0.01470376734</v>
      </c>
      <c r="E2086" s="177">
        <f t="array" ref="E2086">SUM(IF(ISERROR(E2087:E2137),"",E2087:E2137))</f>
        <v>-0.01549025923</v>
      </c>
      <c r="F2086" s="177">
        <f t="array" ref="F2086">SUM(IF(ISERROR(F2087:F2137),"",F2087:F2137))</f>
        <v>-0.02041980097</v>
      </c>
      <c r="G2086" s="177">
        <f t="array" ref="G2086">SUM(IF(ISERROR(G2087:G2137),"",G2087:G2137))</f>
        <v>-0.02285611256</v>
      </c>
      <c r="H2086" s="177">
        <f t="array" ref="H2086">SUM(IF(ISERROR(H2087:H2137),"",H2087:H2137))</f>
        <v>-0.02444058893</v>
      </c>
      <c r="I2086" s="177">
        <f t="array" ref="I2086">SUM(IF(ISERROR(I2087:I2137),"",I2087:I2137))</f>
        <v>-0.03048066942</v>
      </c>
      <c r="J2086" s="177">
        <f t="array" ref="J2086">SUM(IF(ISERROR(J2087:J2137),"",J2087:J2137))</f>
        <v>-0.03492277356</v>
      </c>
      <c r="K2086" s="177">
        <f t="array" ref="K2086">SUM(IF(ISERROR(K2087:K2137),"",K2087:K2137))</f>
        <v>-0.04067788374</v>
      </c>
      <c r="L2086" s="177">
        <f t="array" ref="L2086">SUM(IF(ISERROR(L2087:L2137),"",L2087:L2137))</f>
        <v>-0.04691345965</v>
      </c>
      <c r="M2086" s="177">
        <f t="array" ref="M2086">SUM(IF(ISERROR(M2087:M2137),"",M2087:M2137))</f>
        <v>-0.0529142047</v>
      </c>
      <c r="N2086" s="177">
        <f t="array" ref="N2086">SUM(IF(ISERROR(N2087:N2137),"",N2087:N2137))</f>
        <v>-0.05985348629</v>
      </c>
      <c r="O2086" s="177">
        <f t="array" ref="O2086">SUM(IF(ISERROR(O2087:O2137),"",O2087:O2137))</f>
        <v>-0.06806383407</v>
      </c>
      <c r="P2086" s="177">
        <f t="array" ref="P2086">SUM(IF(ISERROR(P2087:P2137),"",P2087:P2137))</f>
        <v>-0.09132061145</v>
      </c>
      <c r="Q2086" s="177">
        <f t="array" ref="Q2086">SUM(IF(ISERROR(Q2087:Q2137),"",Q2087:Q2137))</f>
        <v>-0.09617132524</v>
      </c>
      <c r="R2086" s="177">
        <f t="array" ref="R2086">SUM(IF(ISERROR(R2087:R2137),"",R2087:R2137))</f>
        <v>-0.1039080955</v>
      </c>
      <c r="S2086" s="177">
        <f t="array" ref="S2086">SUM(IF(ISERROR(S2087:S2137),"",S2087:S2137))</f>
        <v>-0.08024889866</v>
      </c>
      <c r="T2086" s="177">
        <f t="array" ref="T2086">SUM(IF(ISERROR(T2087:T2137),"",T2087:T2137))</f>
        <v>-0.08444485911</v>
      </c>
      <c r="U2086" s="177">
        <f t="array" ref="U2086">SUM(IF(ISERROR(U2087:U2137),"",U2087:U2137))</f>
        <v>-0.08004371474</v>
      </c>
      <c r="V2086" s="177">
        <f t="array" ref="V2086">SUM(IF(ISERROR(V2087:V2137),"",V2087:V2137))</f>
        <v>-0.08090438941</v>
      </c>
      <c r="W2086" s="177">
        <f t="array" ref="W2086">SUM(IF(ISERROR(W2087:W2137),"",W2087:W2137))</f>
        <v>-0.08374678012</v>
      </c>
      <c r="X2086" s="177">
        <f t="array" ref="X2086">SUM(IF(ISERROR(X2087:X2137),"",X2087:X2137))</f>
        <v>-0.07793763318</v>
      </c>
      <c r="Y2086" s="177">
        <f t="array" ref="Y2086">SUM(IF(ISERROR(Y2087:Y2137),"",Y2087:Y2137))</f>
        <v>-0.07563344332</v>
      </c>
      <c r="Z2086" s="177">
        <f t="array" ref="Z2086">SUM(IF(ISERROR(Z2087:Z2137),"",Z2087:Z2137))</f>
        <v>-0.07100928433</v>
      </c>
      <c r="AA2086" s="177">
        <f t="array" ref="AA2086">SUM(IF(ISERROR(AA2087:AA2137),"",AA2087:AA2137))</f>
        <v>-0.06575005879</v>
      </c>
      <c r="AB2086" s="177">
        <f t="array" ref="AB2086">SUM(IF(ISERROR(AB2087:AB2137),"",AB2087:AB2137))</f>
        <v>-0.0613061974</v>
      </c>
      <c r="AC2086" s="177">
        <f t="array" ref="AC2086">SUM(IF(ISERROR(AC2087:AC2137),"",AC2087:AC2137))</f>
        <v>-0.05534039104</v>
      </c>
      <c r="AD2086" s="177">
        <f t="array" ref="AD2086">SUM(IF(ISERROR(AD2087:AD2137),"",AD2087:AD2137))</f>
        <v>-0.04720274848</v>
      </c>
      <c r="AE2086" s="177">
        <f t="array" ref="AE2086">SUM(IF(ISERROR(AE2087:AE2137),"",AE2087:AE2137))</f>
        <v>-0.009279137785</v>
      </c>
      <c r="AF2086" s="177">
        <f t="array" ref="AF2086">SUM(IF(ISERROR(AF2087:AF2137),"",AF2087:AF2137))</f>
        <v>-0.008690897891</v>
      </c>
      <c r="AG2086" s="177">
        <f t="array" ref="AG2086">SUM(IF(ISERROR(AG2087:AG2137),"",AG2087:AG2137))</f>
        <v>-0.002747738514</v>
      </c>
      <c r="AH2086" s="177">
        <f t="array" ref="AH2086">SUM(IF(ISERROR(AH2087:AH2137),"",AH2087:AH2137))</f>
        <v>-0.001073870299</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v>
      </c>
      <c r="D2087" s="177">
        <f>IF($C$2030&gt;0,PPMT('Assumptions (Biomass)'!$V$7,Model!X$1,'Assumptions (Biomass)'!$V$10,'Assumptions (Biomass)'!$V$5*Model!$C$2030*'Assumptions (Biomass)'!$B$2/10^9),0)</f>
        <v>0</v>
      </c>
      <c r="E2087" s="177">
        <f>IF($C$2030&gt;0,PPMT('Assumptions (Biomass)'!$V$7,Model!Y$1,'Assumptions (Biomass)'!$V$10,'Assumptions (Biomass)'!$V$5*Model!$C$2030*'Assumptions (Biomass)'!$B$2/10^9),0)</f>
        <v>0</v>
      </c>
      <c r="F2087" s="177">
        <f>IF($C$2030&gt;0,PPMT('Assumptions (Biomass)'!$V$7,Model!Z$1,'Assumptions (Biomass)'!$V$10,'Assumptions (Biomass)'!$V$5*Model!$C$2030*'Assumptions (Biomass)'!$B$2/10^9),0)</f>
        <v>0</v>
      </c>
      <c r="G2087" s="177">
        <f>IF($C$2030&gt;0,PPMT('Assumptions (Biomass)'!$V$7,Model!AA$1,'Assumptions (Biomass)'!$V$10,'Assumptions (Biomass)'!$V$5*Model!$C$2030*'Assumptions (Biomass)'!$B$2/10^9),0)</f>
        <v>0</v>
      </c>
      <c r="H2087" s="177">
        <f>IF($C$2030&gt;0,PPMT('Assumptions (Biomass)'!$V$7,Model!AB$1,'Assumptions (Biomass)'!$V$10,'Assumptions (Biomass)'!$V$5*Model!$C$2030*'Assumptions (Biomass)'!$B$2/10^9),0)</f>
        <v>0</v>
      </c>
      <c r="I2087" s="177">
        <f>IF($C$2030&gt;0,PPMT('Assumptions (Biomass)'!$V$7,Model!AC$1,'Assumptions (Biomass)'!$V$10,'Assumptions (Biomass)'!$V$5*Model!$C$2030*'Assumptions (Biomass)'!$B$2/10^9),0)</f>
        <v>0</v>
      </c>
      <c r="J2087" s="177">
        <f>IF($C$2030&gt;0,PPMT('Assumptions (Biomass)'!$V$7,Model!AD$1,'Assumptions (Biomass)'!$V$10,'Assumptions (Biomass)'!$V$5*Model!$C$2030*'Assumptions (Biomass)'!$B$2/10^9),0)</f>
        <v>0</v>
      </c>
      <c r="K2087" s="177">
        <f>IF($C$2030&gt;0,PPMT('Assumptions (Biomass)'!$V$7,Model!AE$1,'Assumptions (Biomass)'!$V$10,'Assumptions (Biomass)'!$V$5*Model!$C$2030*'Assumptions (Biomass)'!$B$2/10^9),0)</f>
        <v>0</v>
      </c>
      <c r="L2087" s="177">
        <f>IF($C$2030&gt;0,PPMT('Assumptions (Biomass)'!$V$7,Model!AF$1,'Assumptions (Biomass)'!$V$10,'Assumptions (Biomass)'!$V$5*Model!$C$2030*'Assumptions (Biomass)'!$B$2/10^9),0)</f>
        <v>0</v>
      </c>
      <c r="M2087" s="177">
        <f>IF($C$2030&gt;0,PPMT('Assumptions (Biomass)'!$V$7,Model!AG$1,'Assumptions (Biomass)'!$V$10,'Assumptions (Biomass)'!$V$5*Model!$C$2030*'Assumptions (Biomass)'!$B$2/10^9),0)</f>
        <v>0</v>
      </c>
      <c r="N2087" s="177">
        <f>IF($C$2030&gt;0,PPMT('Assumptions (Biomass)'!$V$7,Model!AH$1,'Assumptions (Biomass)'!$V$10,'Assumptions (Biomass)'!$V$5*Model!$C$2030*'Assumptions (Biomass)'!$B$2/10^9),0)</f>
        <v>0</v>
      </c>
      <c r="O2087" s="177">
        <f>IF($C$2030&gt;0,PPMT('Assumptions (Biomass)'!$V$7,Model!AI$1,'Assumptions (Biomass)'!$V$10,'Assumptions (Biomass)'!$V$5*Model!$C$2030*'Assumptions (Biomass)'!$B$2/10^9),0)</f>
        <v>0</v>
      </c>
      <c r="P2087" s="177">
        <f>IF($C$2030&gt;0,PPMT('Assumptions (Biomass)'!$V$7,Model!AJ$1,'Assumptions (Biomass)'!$V$10,'Assumptions (Biomass)'!$V$5*Model!$C$2030*'Assumptions (Biomass)'!$B$2/10^9),0)</f>
        <v>0</v>
      </c>
      <c r="Q2087" s="177">
        <f>IF($C$2030&gt;0,PPMT('Assumptions (Biomass)'!$V$7,Model!AK$1,'Assumptions (Biomass)'!$V$10,'Assumptions (Biomass)'!$V$5*Model!$C$2030*'Assumptions (Biomass)'!$B$2/10^9),0)</f>
        <v>0</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-0.01470376734</v>
      </c>
      <c r="E2088" s="177">
        <f>IF($D$2030&gt;0,PPMT('Assumptions (Biomass)'!$V$7,Model!X$1,'Assumptions (Biomass)'!$V$10,'Assumptions (Biomass)'!$V$5*Model!$D$2030*'Assumptions (Biomass)'!$B$2/10^9),0)</f>
        <v>-0.01540219629</v>
      </c>
      <c r="F2088" s="177">
        <f>IF($D$2030&gt;0,PPMT('Assumptions (Biomass)'!$V$7,Model!Y$1,'Assumptions (Biomass)'!$V$10,'Assumptions (Biomass)'!$V$5*Model!$D$2030*'Assumptions (Biomass)'!$B$2/10^9),0)</f>
        <v>-0.01613380061</v>
      </c>
      <c r="G2088" s="177">
        <f>IF($D$2030&gt;0,PPMT('Assumptions (Biomass)'!$V$7,Model!Z$1,'Assumptions (Biomass)'!$V$10,'Assumptions (Biomass)'!$V$5*Model!$D$2030*'Assumptions (Biomass)'!$B$2/10^9),0)</f>
        <v>-0.01690015614</v>
      </c>
      <c r="H2088" s="177">
        <f>IF($D$2030&gt;0,PPMT('Assumptions (Biomass)'!$V$7,Model!AA$1,'Assumptions (Biomass)'!$V$10,'Assumptions (Biomass)'!$V$5*Model!$D$2030*'Assumptions (Biomass)'!$B$2/10^9),0)</f>
        <v>-0.01770291356</v>
      </c>
      <c r="I2088" s="177">
        <f>IF($D$2030&gt;0,PPMT('Assumptions (Biomass)'!$V$7,Model!AB$1,'Assumptions (Biomass)'!$V$10,'Assumptions (Biomass)'!$V$5*Model!$D$2030*'Assumptions (Biomass)'!$B$2/10^9),0)</f>
        <v>-0.01854380195</v>
      </c>
      <c r="J2088" s="177">
        <f>IF($D$2030&gt;0,PPMT('Assumptions (Biomass)'!$V$7,Model!AC$1,'Assumptions (Biomass)'!$V$10,'Assumptions (Biomass)'!$V$5*Model!$D$2030*'Assumptions (Biomass)'!$B$2/10^9),0)</f>
        <v>-0.01942463254</v>
      </c>
      <c r="K2088" s="177">
        <f>IF($D$2030&gt;0,PPMT('Assumptions (Biomass)'!$V$7,Model!AD$1,'Assumptions (Biomass)'!$V$10,'Assumptions (Biomass)'!$V$5*Model!$D$2030*'Assumptions (Biomass)'!$B$2/10^9),0)</f>
        <v>-0.02034730259</v>
      </c>
      <c r="L2088" s="177">
        <f>IF($D$2030&gt;0,PPMT('Assumptions (Biomass)'!$V$7,Model!AE$1,'Assumptions (Biomass)'!$V$10,'Assumptions (Biomass)'!$V$5*Model!$D$2030*'Assumptions (Biomass)'!$B$2/10^9),0)</f>
        <v>-0.02131379946</v>
      </c>
      <c r="M2088" s="177">
        <f>IF($D$2030&gt;0,PPMT('Assumptions (Biomass)'!$V$7,Model!AF$1,'Assumptions (Biomass)'!$V$10,'Assumptions (Biomass)'!$V$5*Model!$D$2030*'Assumptions (Biomass)'!$B$2/10^9),0)</f>
        <v>-0.02232620494</v>
      </c>
      <c r="N2088" s="177">
        <f>IF($D$2030&gt;0,PPMT('Assumptions (Biomass)'!$V$7,Model!AG$1,'Assumptions (Biomass)'!$V$10,'Assumptions (Biomass)'!$V$5*Model!$D$2030*'Assumptions (Biomass)'!$B$2/10^9),0)</f>
        <v>-0.02338669967</v>
      </c>
      <c r="O2088" s="177">
        <f>IF($D$2030&gt;0,PPMT('Assumptions (Biomass)'!$V$7,Model!AH$1,'Assumptions (Biomass)'!$V$10,'Assumptions (Biomass)'!$V$5*Model!$D$2030*'Assumptions (Biomass)'!$B$2/10^9),0)</f>
        <v>-0.02449756791</v>
      </c>
      <c r="P2088" s="177">
        <f>IF($D$2030&gt;0,PPMT('Assumptions (Biomass)'!$V$7,Model!AI$1,'Assumptions (Biomass)'!$V$10,'Assumptions (Biomass)'!$V$5*Model!$D$2030*'Assumptions (Biomass)'!$B$2/10^9),0)</f>
        <v>-0.02566120238</v>
      </c>
      <c r="Q2088" s="177">
        <f>IF($D$2030&gt;0,PPMT('Assumptions (Biomass)'!$V$7,Model!AJ$1,'Assumptions (Biomass)'!$V$10,'Assumptions (Biomass)'!$V$5*Model!$D$2030*'Assumptions (Biomass)'!$B$2/10^9),0)</f>
        <v>-0.0268801095</v>
      </c>
      <c r="R2088" s="177">
        <f>IF($D$2030&gt;0,PPMT('Assumptions (Biomass)'!$V$7,Model!AK$1,'Assumptions (Biomass)'!$V$10,'Assumptions (Biomass)'!$V$5*Model!$D$2030*'Assumptions (Biomass)'!$B$2/10^9),0)</f>
        <v>-0.0281569147</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-0.00008806294266</v>
      </c>
      <c r="F2089" s="160">
        <f>IF($E$2030&gt;0,PPMT('Assumptions (Biomass)'!$V$7,Model!X$1,'Assumptions (Biomass)'!$V$10,'Assumptions (Biomass)'!$V$5*Model!$E$2030*AVERAGE('Assumptions (Biomass)'!$B$2:$C$2)/10^9),0)</f>
        <v>-0.00009224593243</v>
      </c>
      <c r="G2089" s="160">
        <f>IF($E$2030&gt;0,PPMT('Assumptions (Biomass)'!$V$7,Model!Y$1,'Assumptions (Biomass)'!$V$10,'Assumptions (Biomass)'!$V$5*Model!$E$2030*AVERAGE('Assumptions (Biomass)'!$B$2:$C$2)/10^9),0)</f>
        <v>-0.00009662761422</v>
      </c>
      <c r="H2089" s="160">
        <f>IF($E$2030&gt;0,PPMT('Assumptions (Biomass)'!$V$7,Model!Z$1,'Assumptions (Biomass)'!$V$10,'Assumptions (Biomass)'!$V$5*Model!$E$2030*AVERAGE('Assumptions (Biomass)'!$B$2:$C$2)/10^9),0)</f>
        <v>-0.0001012174259</v>
      </c>
      <c r="I2089" s="160">
        <f>IF($E$2030&gt;0,PPMT('Assumptions (Biomass)'!$V$7,Model!AA$1,'Assumptions (Biomass)'!$V$10,'Assumptions (Biomass)'!$V$5*Model!$E$2030*AVERAGE('Assumptions (Biomass)'!$B$2:$C$2)/10^9),0)</f>
        <v>-0.0001060252536</v>
      </c>
      <c r="J2089" s="160">
        <f>IF($E$2030&gt;0,PPMT('Assumptions (Biomass)'!$V$7,Model!AB$1,'Assumptions (Biomass)'!$V$10,'Assumptions (Biomass)'!$V$5*Model!$E$2030*AVERAGE('Assumptions (Biomass)'!$B$2:$C$2)/10^9),0)</f>
        <v>-0.0001110614532</v>
      </c>
      <c r="K2089" s="160">
        <f>IF($E$2030&gt;0,PPMT('Assumptions (Biomass)'!$V$7,Model!AC$1,'Assumptions (Biomass)'!$V$10,'Assumptions (Biomass)'!$V$5*Model!$E$2030*AVERAGE('Assumptions (Biomass)'!$B$2:$C$2)/10^9),0)</f>
        <v>-0.0001163368722</v>
      </c>
      <c r="L2089" s="160">
        <f>IF($E$2030&gt;0,PPMT('Assumptions (Biomass)'!$V$7,Model!AD$1,'Assumptions (Biomass)'!$V$10,'Assumptions (Biomass)'!$V$5*Model!$E$2030*AVERAGE('Assumptions (Biomass)'!$B$2:$C$2)/10^9),0)</f>
        <v>-0.0001218628736</v>
      </c>
      <c r="M2089" s="160">
        <f>IF($E$2030&gt;0,PPMT('Assumptions (Biomass)'!$V$7,Model!AE$1,'Assumptions (Biomass)'!$V$10,'Assumptions (Biomass)'!$V$5*Model!$E$2030*AVERAGE('Assumptions (Biomass)'!$B$2:$C$2)/10^9),0)</f>
        <v>-0.0001276513601</v>
      </c>
      <c r="N2089" s="177">
        <f>IF($E$2030&gt;0,PPMT('Assumptions (Biomass)'!$V$7,Model!AF$1,'Assumptions (Biomass)'!$V$10,'Assumptions (Biomass)'!$V$5*Model!$E$2030*AVERAGE('Assumptions (Biomass)'!$B$2:$C$2)/10^9),0)</f>
        <v>-0.0001337147997</v>
      </c>
      <c r="O2089" s="160">
        <f>IF($E$2030&gt;0,PPMT('Assumptions (Biomass)'!$V$7,Model!AG$1,'Assumptions (Biomass)'!$V$10,'Assumptions (Biomass)'!$V$5*Model!$E$2030*AVERAGE('Assumptions (Biomass)'!$B$2:$C$2)/10^9),0)</f>
        <v>-0.0001400662527</v>
      </c>
      <c r="P2089" s="160">
        <f>IF($E$2030&gt;0,PPMT('Assumptions (Biomass)'!$V$7,Model!AH$1,'Assumptions (Biomass)'!$V$10,'Assumptions (Biomass)'!$V$5*Model!$E$2030*AVERAGE('Assumptions (Biomass)'!$B$2:$C$2)/10^9),0)</f>
        <v>-0.0001467193997</v>
      </c>
      <c r="Q2089" s="160">
        <f>IF($E$2030&gt;0,PPMT('Assumptions (Biomass)'!$V$7,Model!AI$1,'Assumptions (Biomass)'!$V$10,'Assumptions (Biomass)'!$V$5*Model!$E$2030*AVERAGE('Assumptions (Biomass)'!$B$2:$C$2)/10^9),0)</f>
        <v>-0.0001536885712</v>
      </c>
      <c r="R2089" s="160">
        <f>IF($E$2030&gt;0,PPMT('Assumptions (Biomass)'!$V$7,Model!AJ$1,'Assumptions (Biomass)'!$V$10,'Assumptions (Biomass)'!$V$5*Model!$E$2030*AVERAGE('Assumptions (Biomass)'!$B$2:$C$2)/10^9),0)</f>
        <v>-0.0001609887783</v>
      </c>
      <c r="S2089" s="160">
        <f>IF($E$2030&gt;0,PPMT('Assumptions (Biomass)'!$V$7,Model!AK$1,'Assumptions (Biomass)'!$V$10,'Assumptions (Biomass)'!$V$5*Model!$E$2030*AVERAGE('Assumptions (Biomass)'!$B$2:$C$2)/10^9),0)</f>
        <v>-0.0001686357453</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-0.004193754428</v>
      </c>
      <c r="G2090" s="160">
        <f>IF($F$2030&gt;0,PPMT('Assumptions (Biomass)'!$V$7,Model!X$1,'Assumptions (Biomass)'!$V$10,'Assumptions (Biomass)'!$V$5*Model!$F$2030*AVERAGE('Assumptions (Biomass)'!$B$2:$D$2)/10^9),0)</f>
        <v>-0.004392957764</v>
      </c>
      <c r="H2090" s="160">
        <f>IF($F$2030&gt;0,PPMT('Assumptions (Biomass)'!$V$7,Model!Y$1,'Assumptions (Biomass)'!$V$10,'Assumptions (Biomass)'!$V$5*Model!$F$2030*AVERAGE('Assumptions (Biomass)'!$B$2:$D$2)/10^9),0)</f>
        <v>-0.004601623257</v>
      </c>
      <c r="I2090" s="160">
        <f>IF($F$2030&gt;0,PPMT('Assumptions (Biomass)'!$V$7,Model!Z$1,'Assumptions (Biomass)'!$V$10,'Assumptions (Biomass)'!$V$5*Model!$F$2030*AVERAGE('Assumptions (Biomass)'!$B$2:$D$2)/10^9),0)</f>
        <v>-0.004820200362</v>
      </c>
      <c r="J2090" s="160">
        <f>IF($F$2030&gt;0,PPMT('Assumptions (Biomass)'!$V$7,Model!AA$1,'Assumptions (Biomass)'!$V$10,'Assumptions (Biomass)'!$V$5*Model!$F$2030*AVERAGE('Assumptions (Biomass)'!$B$2:$D$2)/10^9),0)</f>
        <v>-0.005049159879</v>
      </c>
      <c r="K2090" s="160">
        <f>IF($F$2030&gt;0,PPMT('Assumptions (Biomass)'!$V$7,Model!AB$1,'Assumptions (Biomass)'!$V$10,'Assumptions (Biomass)'!$V$5*Model!$F$2030*AVERAGE('Assumptions (Biomass)'!$B$2:$D$2)/10^9),0)</f>
        <v>-0.005288994974</v>
      </c>
      <c r="L2090" s="160">
        <f>IF($F$2030&gt;0,PPMT('Assumptions (Biomass)'!$V$7,Model!AC$1,'Assumptions (Biomass)'!$V$10,'Assumptions (Biomass)'!$V$5*Model!$F$2030*AVERAGE('Assumptions (Biomass)'!$B$2:$D$2)/10^9),0)</f>
        <v>-0.005540222235</v>
      </c>
      <c r="M2090" s="160">
        <f>IF($F$2030&gt;0,PPMT('Assumptions (Biomass)'!$V$7,Model!AD$1,'Assumptions (Biomass)'!$V$10,'Assumptions (Biomass)'!$V$5*Model!$F$2030*AVERAGE('Assumptions (Biomass)'!$B$2:$D$2)/10^9),0)</f>
        <v>-0.005803382791</v>
      </c>
      <c r="N2090" s="177">
        <f>IF($F$2030&gt;0,PPMT('Assumptions (Biomass)'!$V$7,Model!AE$1,'Assumptions (Biomass)'!$V$10,'Assumptions (Biomass)'!$V$5*Model!$F$2030*AVERAGE('Assumptions (Biomass)'!$B$2:$D$2)/10^9),0)</f>
        <v>-0.006079043474</v>
      </c>
      <c r="O2090" s="160">
        <f>IF($F$2030&gt;0,PPMT('Assumptions (Biomass)'!$V$7,Model!AF$1,'Assumptions (Biomass)'!$V$10,'Assumptions (Biomass)'!$V$5*Model!$F$2030*AVERAGE('Assumptions (Biomass)'!$B$2:$D$2)/10^9),0)</f>
        <v>-0.006367798039</v>
      </c>
      <c r="P2090" s="160">
        <f>IF($F$2030&gt;0,PPMT('Assumptions (Biomass)'!$V$7,Model!AG$1,'Assumptions (Biomass)'!$V$10,'Assumptions (Biomass)'!$V$5*Model!$F$2030*AVERAGE('Assumptions (Biomass)'!$B$2:$D$2)/10^9),0)</f>
        <v>-0.006670268445</v>
      </c>
      <c r="Q2090" s="160">
        <f>IF($F$2030&gt;0,PPMT('Assumptions (Biomass)'!$V$7,Model!AH$1,'Assumptions (Biomass)'!$V$10,'Assumptions (Biomass)'!$V$5*Model!$F$2030*AVERAGE('Assumptions (Biomass)'!$B$2:$D$2)/10^9),0)</f>
        <v>-0.006987106197</v>
      </c>
      <c r="R2090" s="160">
        <f>IF($F$2030&gt;0,PPMT('Assumptions (Biomass)'!$V$7,Model!AI$1,'Assumptions (Biomass)'!$V$10,'Assumptions (Biomass)'!$V$5*Model!$F$2030*AVERAGE('Assumptions (Biomass)'!$B$2:$D$2)/10^9),0)</f>
        <v>-0.007318993741</v>
      </c>
      <c r="S2090" s="160">
        <f>IF($F$2030&gt;0,PPMT('Assumptions (Biomass)'!$V$7,Model!AJ$1,'Assumptions (Biomass)'!$V$10,'Assumptions (Biomass)'!$V$5*Model!$F$2030*AVERAGE('Assumptions (Biomass)'!$B$2:$D$2)/10^9),0)</f>
        <v>-0.007666645944</v>
      </c>
      <c r="T2090" s="160">
        <f>IF($F$2030&gt;0,PPMT('Assumptions (Biomass)'!$V$7,Model!AK$1,'Assumptions (Biomass)'!$V$10,'Assumptions (Biomass)'!$V$5*Model!$F$2030*AVERAGE('Assumptions (Biomass)'!$B$2:$D$2)/10^9),0)</f>
        <v>-0.008030811626</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-0.001466371043</v>
      </c>
      <c r="H2091" s="160">
        <f>IF($G$2030&gt;0,PPMT('Assumptions (Biomass)'!$V$7,Model!X$1,'Assumptions (Biomass)'!$V$10,'Assumptions (Biomass)'!$V$5*Model!$G$2030*AVERAGE('Assumptions (Biomass)'!$C$2:$E$2)/10^9),0)</f>
        <v>-0.001536023668</v>
      </c>
      <c r="I2091" s="160">
        <f>IF($G$2030&gt;0,PPMT('Assumptions (Biomass)'!$V$7,Model!Y$1,'Assumptions (Biomass)'!$V$10,'Assumptions (Biomass)'!$V$5*Model!$G$2030*AVERAGE('Assumptions (Biomass)'!$C$2:$E$2)/10^9),0)</f>
        <v>-0.001608984792</v>
      </c>
      <c r="J2091" s="160">
        <f>IF($G$2030&gt;0,PPMT('Assumptions (Biomass)'!$V$7,Model!Z$1,'Assumptions (Biomass)'!$V$10,'Assumptions (Biomass)'!$V$5*Model!$G$2030*AVERAGE('Assumptions (Biomass)'!$C$2:$E$2)/10^9),0)</f>
        <v>-0.00168541157</v>
      </c>
      <c r="K2091" s="160">
        <f>IF($G$2030&gt;0,PPMT('Assumptions (Biomass)'!$V$7,Model!AA$1,'Assumptions (Biomass)'!$V$10,'Assumptions (Biomass)'!$V$5*Model!$G$2030*AVERAGE('Assumptions (Biomass)'!$C$2:$E$2)/10^9),0)</f>
        <v>-0.001765468619</v>
      </c>
      <c r="L2091" s="160">
        <f>IF($G$2030&gt;0,PPMT('Assumptions (Biomass)'!$V$7,Model!AB$1,'Assumptions (Biomass)'!$V$10,'Assumptions (Biomass)'!$V$5*Model!$G$2030*AVERAGE('Assumptions (Biomass)'!$C$2:$E$2)/10^9),0)</f>
        <v>-0.001849328379</v>
      </c>
      <c r="M2091" s="160">
        <f>IF($G$2030&gt;0,PPMT('Assumptions (Biomass)'!$V$7,Model!AC$1,'Assumptions (Biomass)'!$V$10,'Assumptions (Biomass)'!$V$5*Model!$G$2030*AVERAGE('Assumptions (Biomass)'!$C$2:$E$2)/10^9),0)</f>
        <v>-0.001937171477</v>
      </c>
      <c r="N2091" s="160">
        <f>IF($G$2030&gt;0,PPMT('Assumptions (Biomass)'!$V$7,Model!AD$1,'Assumptions (Biomass)'!$V$10,'Assumptions (Biomass)'!$V$5*Model!$G$2030*AVERAGE('Assumptions (Biomass)'!$C$2:$E$2)/10^9),0)</f>
        <v>-0.002029187122</v>
      </c>
      <c r="O2091" s="160">
        <f>IF($G$2030&gt;0,PPMT('Assumptions (Biomass)'!$V$7,Model!AE$1,'Assumptions (Biomass)'!$V$10,'Assumptions (Biomass)'!$V$5*Model!$G$2030*AVERAGE('Assumptions (Biomass)'!$C$2:$E$2)/10^9),0)</f>
        <v>-0.00212557351</v>
      </c>
      <c r="P2091" s="160">
        <f>IF($G$2030&gt;0,PPMT('Assumptions (Biomass)'!$V$7,Model!AF$1,'Assumptions (Biomass)'!$V$10,'Assumptions (Biomass)'!$V$5*Model!$G$2030*AVERAGE('Assumptions (Biomass)'!$C$2:$E$2)/10^9),0)</f>
        <v>-0.002226538252</v>
      </c>
      <c r="Q2091" s="160">
        <f>IF($G$2030&gt;0,PPMT('Assumptions (Biomass)'!$V$7,Model!AG$1,'Assumptions (Biomass)'!$V$10,'Assumptions (Biomass)'!$V$5*Model!$G$2030*AVERAGE('Assumptions (Biomass)'!$C$2:$E$2)/10^9),0)</f>
        <v>-0.002332298819</v>
      </c>
      <c r="R2091" s="160">
        <f>IF($G$2030&gt;0,PPMT('Assumptions (Biomass)'!$V$7,Model!AH$1,'Assumptions (Biomass)'!$V$10,'Assumptions (Biomass)'!$V$5*Model!$G$2030*AVERAGE('Assumptions (Biomass)'!$C$2:$E$2)/10^9),0)</f>
        <v>-0.002443083013</v>
      </c>
      <c r="S2091" s="160">
        <f>IF($G$2030&gt;0,PPMT('Assumptions (Biomass)'!$V$7,Model!AI$1,'Assumptions (Biomass)'!$V$10,'Assumptions (Biomass)'!$V$5*Model!$G$2030*AVERAGE('Assumptions (Biomass)'!$C$2:$E$2)/10^9),0)</f>
        <v>-0.002559129456</v>
      </c>
      <c r="T2091" s="160">
        <f>IF($G$2030&gt;0,PPMT('Assumptions (Biomass)'!$V$7,Model!AJ$1,'Assumptions (Biomass)'!$V$10,'Assumptions (Biomass)'!$V$5*Model!$G$2030*AVERAGE('Assumptions (Biomass)'!$C$2:$E$2)/10^9),0)</f>
        <v>-0.002680688105</v>
      </c>
      <c r="U2091" s="160">
        <f>IF($G$2030&gt;0,PPMT('Assumptions (Biomass)'!$V$7,Model!AK$1,'Assumptions (Biomass)'!$V$10,'Assumptions (Biomass)'!$V$5*Model!$G$2030*AVERAGE('Assumptions (Biomass)'!$C$2:$E$2)/10^9),0)</f>
        <v>-0.00280802079</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-0.0004988110208</v>
      </c>
      <c r="I2092" s="160">
        <f>IF($H$2030&gt;0,PPMT('Assumptions (Biomass)'!$V$7,Model!X$1,'Assumptions (Biomass)'!$V$10,'Assumptions (Biomass)'!$V$5*Model!$H$2030*AVERAGE('Assumptions (Biomass)'!$D$2:$F$2)/10^9),0)</f>
        <v>-0.0005225045443</v>
      </c>
      <c r="J2092" s="160">
        <f>IF($H$2030&gt;0,PPMT('Assumptions (Biomass)'!$V$7,Model!Y$1,'Assumptions (Biomass)'!$V$10,'Assumptions (Biomass)'!$V$5*Model!$H$2030*AVERAGE('Assumptions (Biomass)'!$D$2:$F$2)/10^9),0)</f>
        <v>-0.0005473235102</v>
      </c>
      <c r="K2092" s="160">
        <f>IF($H$2030&gt;0,PPMT('Assumptions (Biomass)'!$V$7,Model!Z$1,'Assumptions (Biomass)'!$V$10,'Assumptions (Biomass)'!$V$5*Model!$H$2030*AVERAGE('Assumptions (Biomass)'!$D$2:$F$2)/10^9),0)</f>
        <v>-0.0005733213769</v>
      </c>
      <c r="L2092" s="160">
        <f>IF($H$2030&gt;0,PPMT('Assumptions (Biomass)'!$V$7,Model!AA$1,'Assumptions (Biomass)'!$V$10,'Assumptions (Biomass)'!$V$5*Model!$H$2030*AVERAGE('Assumptions (Biomass)'!$D$2:$F$2)/10^9),0)</f>
        <v>-0.0006005541423</v>
      </c>
      <c r="M2092" s="160">
        <f>IF($H$2030&gt;0,PPMT('Assumptions (Biomass)'!$V$7,Model!AB$1,'Assumptions (Biomass)'!$V$10,'Assumptions (Biomass)'!$V$5*Model!$H$2030*AVERAGE('Assumptions (Biomass)'!$D$2:$F$2)/10^9),0)</f>
        <v>-0.0006290804641</v>
      </c>
      <c r="N2092" s="160">
        <f>IF($H$2030&gt;0,PPMT('Assumptions (Biomass)'!$V$7,Model!AC$1,'Assumptions (Biomass)'!$V$10,'Assumptions (Biomass)'!$V$5*Model!$H$2030*AVERAGE('Assumptions (Biomass)'!$D$2:$F$2)/10^9),0)</f>
        <v>-0.0006589617861</v>
      </c>
      <c r="O2092" s="160">
        <f>IF($H$2030&gt;0,PPMT('Assumptions (Biomass)'!$V$7,Model!AD$1,'Assumptions (Biomass)'!$V$10,'Assumptions (Biomass)'!$V$5*Model!$H$2030*AVERAGE('Assumptions (Biomass)'!$D$2:$F$2)/10^9),0)</f>
        <v>-0.0006902624709</v>
      </c>
      <c r="P2092" s="160">
        <f>IF($H$2030&gt;0,PPMT('Assumptions (Biomass)'!$V$7,Model!AE$1,'Assumptions (Biomass)'!$V$10,'Assumptions (Biomass)'!$V$5*Model!$H$2030*AVERAGE('Assumptions (Biomass)'!$D$2:$F$2)/10^9),0)</f>
        <v>-0.0007230499383</v>
      </c>
      <c r="Q2092" s="160">
        <f>IF($H$2030&gt;0,PPMT('Assumptions (Biomass)'!$V$7,Model!AF$1,'Assumptions (Biomass)'!$V$10,'Assumptions (Biomass)'!$V$5*Model!$H$2030*AVERAGE('Assumptions (Biomass)'!$D$2:$F$2)/10^9),0)</f>
        <v>-0.0007573948104</v>
      </c>
      <c r="R2092" s="160">
        <f>IF($H$2030&gt;0,PPMT('Assumptions (Biomass)'!$V$7,Model!AG$1,'Assumptions (Biomass)'!$V$10,'Assumptions (Biomass)'!$V$5*Model!$H$2030*AVERAGE('Assumptions (Biomass)'!$D$2:$F$2)/10^9),0)</f>
        <v>-0.0007933710639</v>
      </c>
      <c r="S2092" s="160">
        <f>IF($H$2030&gt;0,PPMT('Assumptions (Biomass)'!$V$7,Model!AH$1,'Assumptions (Biomass)'!$V$10,'Assumptions (Biomass)'!$V$5*Model!$H$2030*AVERAGE('Assumptions (Biomass)'!$D$2:$F$2)/10^9),0)</f>
        <v>-0.0008310561894</v>
      </c>
      <c r="T2092" s="160">
        <f>IF($H$2030&gt;0,PPMT('Assumptions (Biomass)'!$V$7,Model!AI$1,'Assumptions (Biomass)'!$V$10,'Assumptions (Biomass)'!$V$5*Model!$H$2030*AVERAGE('Assumptions (Biomass)'!$D$2:$F$2)/10^9),0)</f>
        <v>-0.0008705313584</v>
      </c>
      <c r="U2092" s="160">
        <f>IF($H$2030&gt;0,PPMT('Assumptions (Biomass)'!$V$7,Model!AJ$1,'Assumptions (Biomass)'!$V$10,'Assumptions (Biomass)'!$V$5*Model!$H$2030*AVERAGE('Assumptions (Biomass)'!$D$2:$F$2)/10^9),0)</f>
        <v>-0.0009118815979</v>
      </c>
      <c r="V2092" s="160">
        <f>IF($H$2030&gt;0,PPMT('Assumptions (Biomass)'!$V$7,Model!AK$1,'Assumptions (Biomass)'!$V$10,'Assumptions (Biomass)'!$V$5*Model!$H$2030*AVERAGE('Assumptions (Biomass)'!$D$2:$F$2)/10^9),0)</f>
        <v>-0.0009551959738</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-0.00487915252</v>
      </c>
      <c r="J2093" s="160">
        <f>IF($I$2030&gt;0,PPMT('Assumptions (Biomass)'!$V$7,Model!X$1,'Assumptions (Biomass)'!$V$10,'Assumptions (Biomass)'!$V$5*Model!$I$2030*AVERAGE('Assumptions (Biomass)'!$E$2:$G$2)/10^9),0)</f>
        <v>-0.005110912265</v>
      </c>
      <c r="K2093" s="160">
        <f>IF($I$2030&gt;0,PPMT('Assumptions (Biomass)'!$V$7,Model!Y$1,'Assumptions (Biomass)'!$V$10,'Assumptions (Biomass)'!$V$5*Model!$I$2030*AVERAGE('Assumptions (Biomass)'!$E$2:$G$2)/10^9),0)</f>
        <v>-0.005353680597</v>
      </c>
      <c r="L2093" s="160">
        <f>IF($I$2030&gt;0,PPMT('Assumptions (Biomass)'!$V$7,Model!Z$1,'Assumptions (Biomass)'!$V$10,'Assumptions (Biomass)'!$V$5*Model!$I$2030*AVERAGE('Assumptions (Biomass)'!$E$2:$G$2)/10^9),0)</f>
        <v>-0.005607980426</v>
      </c>
      <c r="M2093" s="160">
        <f>IF($I$2030&gt;0,PPMT('Assumptions (Biomass)'!$V$7,Model!AA$1,'Assumptions (Biomass)'!$V$10,'Assumptions (Biomass)'!$V$5*Model!$I$2030*AVERAGE('Assumptions (Biomass)'!$E$2:$G$2)/10^9),0)</f>
        <v>-0.005874359496</v>
      </c>
      <c r="N2093" s="160">
        <f>IF($I$2030&gt;0,PPMT('Assumptions (Biomass)'!$V$7,Model!AB$1,'Assumptions (Biomass)'!$V$10,'Assumptions (Biomass)'!$V$5*Model!$I$2030*AVERAGE('Assumptions (Biomass)'!$E$2:$G$2)/10^9),0)</f>
        <v>-0.006153391572</v>
      </c>
      <c r="O2093" s="160">
        <f>IF($I$2030&gt;0,PPMT('Assumptions (Biomass)'!$V$7,Model!AC$1,'Assumptions (Biomass)'!$V$10,'Assumptions (Biomass)'!$V$5*Model!$I$2030*AVERAGE('Assumptions (Biomass)'!$E$2:$G$2)/10^9),0)</f>
        <v>-0.006445677672</v>
      </c>
      <c r="P2093" s="160">
        <f>IF($I$2030&gt;0,PPMT('Assumptions (Biomass)'!$V$7,Model!AD$1,'Assumptions (Biomass)'!$V$10,'Assumptions (Biomass)'!$V$5*Model!$I$2030*AVERAGE('Assumptions (Biomass)'!$E$2:$G$2)/10^9),0)</f>
        <v>-0.006751847361</v>
      </c>
      <c r="Q2093" s="160">
        <f>IF($I$2030&gt;0,PPMT('Assumptions (Biomass)'!$V$7,Model!AE$1,'Assumptions (Biomass)'!$V$10,'Assumptions (Biomass)'!$V$5*Model!$I$2030*AVERAGE('Assumptions (Biomass)'!$E$2:$G$2)/10^9),0)</f>
        <v>-0.007072560111</v>
      </c>
      <c r="R2093" s="160">
        <f>IF($I$2030&gt;0,PPMT('Assumptions (Biomass)'!$V$7,Model!AF$1,'Assumptions (Biomass)'!$V$10,'Assumptions (Biomass)'!$V$5*Model!$I$2030*AVERAGE('Assumptions (Biomass)'!$E$2:$G$2)/10^9),0)</f>
        <v>-0.007408506716</v>
      </c>
      <c r="S2093" s="160">
        <f>IF($I$2030&gt;0,PPMT('Assumptions (Biomass)'!$V$7,Model!AG$1,'Assumptions (Biomass)'!$V$10,'Assumptions (Biomass)'!$V$5*Model!$I$2030*AVERAGE('Assumptions (Biomass)'!$E$2:$G$2)/10^9),0)</f>
        <v>-0.007760410785</v>
      </c>
      <c r="T2093" s="160">
        <f>IF($I$2030&gt;0,PPMT('Assumptions (Biomass)'!$V$7,Model!AH$1,'Assumptions (Biomass)'!$V$10,'Assumptions (Biomass)'!$V$5*Model!$I$2030*AVERAGE('Assumptions (Biomass)'!$E$2:$G$2)/10^9),0)</f>
        <v>-0.008129030297</v>
      </c>
      <c r="U2093" s="160">
        <f>IF($I$2030&gt;0,PPMT('Assumptions (Biomass)'!$V$7,Model!AI$1,'Assumptions (Biomass)'!$V$10,'Assumptions (Biomass)'!$V$5*Model!$I$2030*AVERAGE('Assumptions (Biomass)'!$E$2:$G$2)/10^9),0)</f>
        <v>-0.008515159236</v>
      </c>
      <c r="V2093" s="160">
        <f>IF($I$2030&gt;0,PPMT('Assumptions (Biomass)'!$V$7,Model!AJ$1,'Assumptions (Biomass)'!$V$10,'Assumptions (Biomass)'!$V$5*Model!$I$2030*AVERAGE('Assumptions (Biomass)'!$E$2:$G$2)/10^9),0)</f>
        <v>-0.0089196293</v>
      </c>
      <c r="W2093" s="160">
        <f>IF($I$2030&gt;0,PPMT('Assumptions (Biomass)'!$V$7,Model!AK$1,'Assumptions (Biomass)'!$V$10,'Assumptions (Biomass)'!$V$5*Model!$I$2030*AVERAGE('Assumptions (Biomass)'!$E$2:$G$2)/10^9),0)</f>
        <v>-0.009343311692</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-0.002994272341</v>
      </c>
      <c r="K2094" s="160">
        <f>IF($J$2030&gt;0,PPMT('Assumptions (Biomass)'!$V$7,Model!X$1,'Assumptions (Biomass)'!$V$10,'Assumptions (Biomass)'!$V$5*Model!$J$2030*AVERAGE('Assumptions (Biomass)'!$F$2:$H$2)/10^9),0)</f>
        <v>-0.003136500277</v>
      </c>
      <c r="L2094" s="160">
        <f>IF($J$2030&gt;0,PPMT('Assumptions (Biomass)'!$V$7,Model!Y$1,'Assumptions (Biomass)'!$V$10,'Assumptions (Biomass)'!$V$5*Model!$J$2030*AVERAGE('Assumptions (Biomass)'!$F$2:$H$2)/10^9),0)</f>
        <v>-0.003285484041</v>
      </c>
      <c r="M2094" s="160">
        <f>IF($J$2030&gt;0,PPMT('Assumptions (Biomass)'!$V$7,Model!Z$1,'Assumptions (Biomass)'!$V$10,'Assumptions (Biomass)'!$V$5*Model!$J$2030*AVERAGE('Assumptions (Biomass)'!$F$2:$H$2)/10^9),0)</f>
        <v>-0.003441544533</v>
      </c>
      <c r="N2094" s="160">
        <f>IF($J$2030&gt;0,PPMT('Assumptions (Biomass)'!$V$7,Model!AA$1,'Assumptions (Biomass)'!$V$10,'Assumptions (Biomass)'!$V$5*Model!$J$2030*AVERAGE('Assumptions (Biomass)'!$F$2:$H$2)/10^9),0)</f>
        <v>-0.003605017898</v>
      </c>
      <c r="O2094" s="160">
        <f>IF($J$2030&gt;0,PPMT('Assumptions (Biomass)'!$V$7,Model!AB$1,'Assumptions (Biomass)'!$V$10,'Assumptions (Biomass)'!$V$5*Model!$J$2030*AVERAGE('Assumptions (Biomass)'!$F$2:$H$2)/10^9),0)</f>
        <v>-0.003776256248</v>
      </c>
      <c r="P2094" s="160">
        <f>IF($J$2030&gt;0,PPMT('Assumptions (Biomass)'!$V$7,Model!AC$1,'Assumptions (Biomass)'!$V$10,'Assumptions (Biomass)'!$V$5*Model!$J$2030*AVERAGE('Assumptions (Biomass)'!$F$2:$H$2)/10^9),0)</f>
        <v>-0.00395562842</v>
      </c>
      <c r="Q2094" s="160">
        <f>IF($J$2030&gt;0,PPMT('Assumptions (Biomass)'!$V$7,Model!AD$1,'Assumptions (Biomass)'!$V$10,'Assumptions (Biomass)'!$V$5*Model!$J$2030*AVERAGE('Assumptions (Biomass)'!$F$2:$H$2)/10^9),0)</f>
        <v>-0.00414352077</v>
      </c>
      <c r="R2094" s="160">
        <f>IF($J$2030&gt;0,PPMT('Assumptions (Biomass)'!$V$7,Model!AE$1,'Assumptions (Biomass)'!$V$10,'Assumptions (Biomass)'!$V$5*Model!$J$2030*AVERAGE('Assumptions (Biomass)'!$F$2:$H$2)/10^9),0)</f>
        <v>-0.004340338006</v>
      </c>
      <c r="S2094" s="160">
        <f>IF($J$2030&gt;0,PPMT('Assumptions (Biomass)'!$V$7,Model!AF$1,'Assumptions (Biomass)'!$V$10,'Assumptions (Biomass)'!$V$5*Model!$J$2030*AVERAGE('Assumptions (Biomass)'!$F$2:$H$2)/10^9),0)</f>
        <v>-0.004546504062</v>
      </c>
      <c r="T2094" s="160">
        <f>IF($J$2030&gt;0,PPMT('Assumptions (Biomass)'!$V$7,Model!AG$1,'Assumptions (Biomass)'!$V$10,'Assumptions (Biomass)'!$V$5*Model!$J$2030*AVERAGE('Assumptions (Biomass)'!$F$2:$H$2)/10^9),0)</f>
        <v>-0.004762463004</v>
      </c>
      <c r="U2094" s="160">
        <f>IF($J$2030&gt;0,PPMT('Assumptions (Biomass)'!$V$7,Model!AH$1,'Assumptions (Biomass)'!$V$10,'Assumptions (Biomass)'!$V$5*Model!$J$2030*AVERAGE('Assumptions (Biomass)'!$F$2:$H$2)/10^9),0)</f>
        <v>-0.004988679997</v>
      </c>
      <c r="V2094" s="160">
        <f>IF($J$2030&gt;0,PPMT('Assumptions (Biomass)'!$V$7,Model!AI$1,'Assumptions (Biomass)'!$V$10,'Assumptions (Biomass)'!$V$5*Model!$J$2030*AVERAGE('Assumptions (Biomass)'!$F$2:$H$2)/10^9),0)</f>
        <v>-0.005225642297</v>
      </c>
      <c r="W2094" s="160">
        <f>IF($J$2030&gt;0,PPMT('Assumptions (Biomass)'!$V$7,Model!AJ$1,'Assumptions (Biomass)'!$V$10,'Assumptions (Biomass)'!$V$5*Model!$J$2030*AVERAGE('Assumptions (Biomass)'!$F$2:$H$2)/10^9),0)</f>
        <v>-0.005473860306</v>
      </c>
      <c r="X2094" s="160">
        <f>IF($J$2030&gt;0,PPMT('Assumptions (Biomass)'!$V$7,Model!AK$1,'Assumptions (Biomass)'!$V$10,'Assumptions (Biomass)'!$V$5*Model!$J$2030*AVERAGE('Assumptions (Biomass)'!$F$2:$H$2)/10^9),0)</f>
        <v>-0.005733868671</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-0.004096278438</v>
      </c>
      <c r="L2095" s="160">
        <f>IF($K$2030&gt;0,PPMT('Assumptions (Biomass)'!$V$7,Model!X$1,'Assumptions (Biomass)'!$V$10,'Assumptions (Biomass)'!$V$5*Model!$K$2030*AVERAGE('Assumptions (Biomass)'!$G$2:$I$2)/10^9),0)</f>
        <v>-0.004290851663</v>
      </c>
      <c r="M2095" s="160">
        <f>IF($K$2030&gt;0,PPMT('Assumptions (Biomass)'!$V$7,Model!Y$1,'Assumptions (Biomass)'!$V$10,'Assumptions (Biomass)'!$V$5*Model!$K$2030*AVERAGE('Assumptions (Biomass)'!$G$2:$I$2)/10^9),0)</f>
        <v>-0.004494667117</v>
      </c>
      <c r="N2095" s="160">
        <f>IF($K$2030&gt;0,PPMT('Assumptions (Biomass)'!$V$7,Model!Z$1,'Assumptions (Biomass)'!$V$10,'Assumptions (Biomass)'!$V$5*Model!$K$2030*AVERAGE('Assumptions (Biomass)'!$G$2:$I$2)/10^9),0)</f>
        <v>-0.004708163805</v>
      </c>
      <c r="O2095" s="160">
        <f>IF($K$2030&gt;0,PPMT('Assumptions (Biomass)'!$V$7,Model!AA$1,'Assumptions (Biomass)'!$V$10,'Assumptions (Biomass)'!$V$5*Model!$K$2030*AVERAGE('Assumptions (Biomass)'!$G$2:$I$2)/10^9),0)</f>
        <v>-0.004931801586</v>
      </c>
      <c r="P2095" s="160">
        <f>IF($K$2030&gt;0,PPMT('Assumptions (Biomass)'!$V$7,Model!AB$1,'Assumptions (Biomass)'!$V$10,'Assumptions (Biomass)'!$V$5*Model!$K$2030*AVERAGE('Assumptions (Biomass)'!$G$2:$I$2)/10^9),0)</f>
        <v>-0.005166062162</v>
      </c>
      <c r="Q2095" s="160">
        <f>IF($K$2030&gt;0,PPMT('Assumptions (Biomass)'!$V$7,Model!AC$1,'Assumptions (Biomass)'!$V$10,'Assumptions (Biomass)'!$V$5*Model!$K$2030*AVERAGE('Assumptions (Biomass)'!$G$2:$I$2)/10^9),0)</f>
        <v>-0.005411450114</v>
      </c>
      <c r="R2095" s="160">
        <f>IF($K$2030&gt;0,PPMT('Assumptions (Biomass)'!$V$7,Model!AD$1,'Assumptions (Biomass)'!$V$10,'Assumptions (Biomass)'!$V$5*Model!$K$2030*AVERAGE('Assumptions (Biomass)'!$G$2:$I$2)/10^9),0)</f>
        <v>-0.005668493995</v>
      </c>
      <c r="S2095" s="160">
        <f>IF($K$2030&gt;0,PPMT('Assumptions (Biomass)'!$V$7,Model!AE$1,'Assumptions (Biomass)'!$V$10,'Assumptions (Biomass)'!$V$5*Model!$K$2030*AVERAGE('Assumptions (Biomass)'!$G$2:$I$2)/10^9),0)</f>
        <v>-0.005937747459</v>
      </c>
      <c r="T2095" s="160">
        <f>IF($K$2030&gt;0,PPMT('Assumptions (Biomass)'!$V$7,Model!AF$1,'Assumptions (Biomass)'!$V$10,'Assumptions (Biomass)'!$V$5*Model!$K$2030*AVERAGE('Assumptions (Biomass)'!$G$2:$I$2)/10^9),0)</f>
        <v>-0.006219790464</v>
      </c>
      <c r="U2095" s="160">
        <f>IF($K$2030&gt;0,PPMT('Assumptions (Biomass)'!$V$7,Model!AG$1,'Assumptions (Biomass)'!$V$10,'Assumptions (Biomass)'!$V$5*Model!$K$2030*AVERAGE('Assumptions (Biomass)'!$G$2:$I$2)/10^9),0)</f>
        <v>-0.006515230511</v>
      </c>
      <c r="V2095" s="160">
        <f>IF($K$2030&gt;0,PPMT('Assumptions (Biomass)'!$V$7,Model!AH$1,'Assumptions (Biomass)'!$V$10,'Assumptions (Biomass)'!$V$5*Model!$K$2030*AVERAGE('Assumptions (Biomass)'!$G$2:$I$2)/10^9),0)</f>
        <v>-0.00682470396</v>
      </c>
      <c r="W2095" s="160">
        <f>IF($K$2030&gt;0,PPMT('Assumptions (Biomass)'!$V$7,Model!AI$1,'Assumptions (Biomass)'!$V$10,'Assumptions (Biomass)'!$V$5*Model!$K$2030*AVERAGE('Assumptions (Biomass)'!$G$2:$I$2)/10^9),0)</f>
        <v>-0.007148877398</v>
      </c>
      <c r="X2095" s="160">
        <f>IF($K$2030&gt;0,PPMT('Assumptions (Biomass)'!$V$7,Model!AJ$1,'Assumptions (Biomass)'!$V$10,'Assumptions (Biomass)'!$V$5*Model!$K$2030*AVERAGE('Assumptions (Biomass)'!$G$2:$I$2)/10^9),0)</f>
        <v>-0.007488449075</v>
      </c>
      <c r="Y2095" s="160">
        <f>IF($K$2030&gt;0,PPMT('Assumptions (Biomass)'!$V$7,Model!AK$1,'Assumptions (Biomass)'!$V$10,'Assumptions (Biomass)'!$V$5*Model!$K$2030*AVERAGE('Assumptions (Biomass)'!$G$2:$I$2)/10^9),0)</f>
        <v>-0.007844150406</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-0.004303376426</v>
      </c>
      <c r="M2096" s="160">
        <f>IF($L$2030&gt;0,PPMT('Assumptions (Biomass)'!$V$7,Model!X$1,'Assumptions (Biomass)'!$V$10,'Assumptions (Biomass)'!$V$5*Model!$L$2030*AVERAGE('Assumptions (Biomass)'!$H$2:$J$2)/10^9),0)</f>
        <v>-0.004507786807</v>
      </c>
      <c r="N2096" s="160">
        <f>IF($L$2030&gt;0,PPMT('Assumptions (Biomass)'!$V$7,Model!Y$1,'Assumptions (Biomass)'!$V$10,'Assumptions (Biomass)'!$V$5*Model!$L$2030*AVERAGE('Assumptions (Biomass)'!$H$2:$J$2)/10^9),0)</f>
        <v>-0.00472190668</v>
      </c>
      <c r="O2096" s="160">
        <f>IF($L$2030&gt;0,PPMT('Assumptions (Biomass)'!$V$7,Model!Z$1,'Assumptions (Biomass)'!$V$10,'Assumptions (Biomass)'!$V$5*Model!$L$2030*AVERAGE('Assumptions (Biomass)'!$H$2:$J$2)/10^9),0)</f>
        <v>-0.004946197247</v>
      </c>
      <c r="P2096" s="160">
        <f>IF($L$2030&gt;0,PPMT('Assumptions (Biomass)'!$V$7,Model!AA$1,'Assumptions (Biomass)'!$V$10,'Assumptions (Biomass)'!$V$5*Model!$L$2030*AVERAGE('Assumptions (Biomass)'!$H$2:$J$2)/10^9),0)</f>
        <v>-0.005181141616</v>
      </c>
      <c r="Q2096" s="160">
        <f>IF($L$2030&gt;0,PPMT('Assumptions (Biomass)'!$V$7,Model!AB$1,'Assumptions (Biomass)'!$V$10,'Assumptions (Biomass)'!$V$5*Model!$L$2030*AVERAGE('Assumptions (Biomass)'!$H$2:$J$2)/10^9),0)</f>
        <v>-0.005427245843</v>
      </c>
      <c r="R2096" s="160">
        <f>IF($L$2030&gt;0,PPMT('Assumptions (Biomass)'!$V$7,Model!AC$1,'Assumptions (Biomass)'!$V$10,'Assumptions (Biomass)'!$V$5*Model!$L$2030*AVERAGE('Assumptions (Biomass)'!$H$2:$J$2)/10^9),0)</f>
        <v>-0.005685040021</v>
      </c>
      <c r="S2096" s="160">
        <f>IF($L$2030&gt;0,PPMT('Assumptions (Biomass)'!$V$7,Model!AD$1,'Assumptions (Biomass)'!$V$10,'Assumptions (Biomass)'!$V$5*Model!$L$2030*AVERAGE('Assumptions (Biomass)'!$H$2:$J$2)/10^9),0)</f>
        <v>-0.005955079422</v>
      </c>
      <c r="T2096" s="160">
        <f>IF($L$2030&gt;0,PPMT('Assumptions (Biomass)'!$V$7,Model!AE$1,'Assumptions (Biomass)'!$V$10,'Assumptions (Biomass)'!$V$5*Model!$L$2030*AVERAGE('Assumptions (Biomass)'!$H$2:$J$2)/10^9),0)</f>
        <v>-0.006237945694</v>
      </c>
      <c r="U2096" s="160">
        <f>IF($L$2030&gt;0,PPMT('Assumptions (Biomass)'!$V$7,Model!AF$1,'Assumptions (Biomass)'!$V$10,'Assumptions (Biomass)'!$V$5*Model!$L$2030*AVERAGE('Assumptions (Biomass)'!$H$2:$J$2)/10^9),0)</f>
        <v>-0.006534248115</v>
      </c>
      <c r="V2096" s="160">
        <f>IF($L$2030&gt;0,PPMT('Assumptions (Biomass)'!$V$7,Model!AG$1,'Assumptions (Biomass)'!$V$10,'Assumptions (Biomass)'!$V$5*Model!$L$2030*AVERAGE('Assumptions (Biomass)'!$H$2:$J$2)/10^9),0)</f>
        <v>-0.0068446249</v>
      </c>
      <c r="W2096" s="160">
        <f>IF($L$2030&gt;0,PPMT('Assumptions (Biomass)'!$V$7,Model!AH$1,'Assumptions (Biomass)'!$V$10,'Assumptions (Biomass)'!$V$5*Model!$L$2030*AVERAGE('Assumptions (Biomass)'!$H$2:$J$2)/10^9),0)</f>
        <v>-0.007169744583</v>
      </c>
      <c r="X2096" s="160">
        <f>IF($L$2030&gt;0,PPMT('Assumptions (Biomass)'!$V$7,Model!AI$1,'Assumptions (Biomass)'!$V$10,'Assumptions (Biomass)'!$V$5*Model!$L$2030*AVERAGE('Assumptions (Biomass)'!$H$2:$J$2)/10^9),0)</f>
        <v>-0.007510307451</v>
      </c>
      <c r="Y2096" s="160">
        <f>IF($L$2030&gt;0,PPMT('Assumptions (Biomass)'!$V$7,Model!AJ$1,'Assumptions (Biomass)'!$V$10,'Assumptions (Biomass)'!$V$5*Model!$L$2030*AVERAGE('Assumptions (Biomass)'!$H$2:$J$2)/10^9),0)</f>
        <v>-0.007867047055</v>
      </c>
      <c r="Z2096" s="160">
        <f>IF($L$2030&gt;0,PPMT('Assumptions (Biomass)'!$V$7,Model!AK$1,'Assumptions (Biomass)'!$V$10,'Assumptions (Biomass)'!$V$5*Model!$L$2030*AVERAGE('Assumptions (Biomass)'!$H$2:$J$2)/10^9),0)</f>
        <v>-0.00824073179</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-0.003772355717</v>
      </c>
      <c r="N2097" s="160">
        <f>IF($M$2030&gt;0,PPMT('Assumptions (Biomass)'!$V$7,Model!X$1,'Assumptions (Biomass)'!$V$10,'Assumptions (Biomass)'!$V$5*Model!$M$2030*AVERAGE('Assumptions (Biomass)'!$I$2:$K$2)/10^9),0)</f>
        <v>-0.003951542614</v>
      </c>
      <c r="O2097" s="160">
        <f>IF($M$2030&gt;0,PPMT('Assumptions (Biomass)'!$V$7,Model!Y$1,'Assumptions (Biomass)'!$V$10,'Assumptions (Biomass)'!$V$5*Model!$M$2030*AVERAGE('Assumptions (Biomass)'!$I$2:$K$2)/10^9),0)</f>
        <v>-0.004139240888</v>
      </c>
      <c r="P2097" s="160">
        <f>IF($M$2030&gt;0,PPMT('Assumptions (Biomass)'!$V$7,Model!Z$1,'Assumptions (Biomass)'!$V$10,'Assumptions (Biomass)'!$V$5*Model!$M$2030*AVERAGE('Assumptions (Biomass)'!$I$2:$K$2)/10^9),0)</f>
        <v>-0.00433585483</v>
      </c>
      <c r="Q2097" s="160">
        <f>IF($M$2030&gt;0,PPMT('Assumptions (Biomass)'!$V$7,Model!AA$1,'Assumptions (Biomass)'!$V$10,'Assumptions (Biomass)'!$V$5*Model!$M$2030*AVERAGE('Assumptions (Biomass)'!$I$2:$K$2)/10^9),0)</f>
        <v>-0.004541807935</v>
      </c>
      <c r="R2097" s="160">
        <f>IF($M$2030&gt;0,PPMT('Assumptions (Biomass)'!$V$7,Model!AB$1,'Assumptions (Biomass)'!$V$10,'Assumptions (Biomass)'!$V$5*Model!$M$2030*AVERAGE('Assumptions (Biomass)'!$I$2:$K$2)/10^9),0)</f>
        <v>-0.004757543812</v>
      </c>
      <c r="S2097" s="160">
        <f>IF($M$2030&gt;0,PPMT('Assumptions (Biomass)'!$V$7,Model!AC$1,'Assumptions (Biomass)'!$V$10,'Assumptions (Biomass)'!$V$5*Model!$M$2030*AVERAGE('Assumptions (Biomass)'!$I$2:$K$2)/10^9),0)</f>
        <v>-0.004983527143</v>
      </c>
      <c r="T2097" s="160">
        <f>IF($M$2030&gt;0,PPMT('Assumptions (Biomass)'!$V$7,Model!AD$1,'Assumptions (Biomass)'!$V$10,'Assumptions (Biomass)'!$V$5*Model!$M$2030*AVERAGE('Assumptions (Biomass)'!$I$2:$K$2)/10^9),0)</f>
        <v>-0.005220244682</v>
      </c>
      <c r="U2097" s="160">
        <f>IF($M$2030&gt;0,PPMT('Assumptions (Biomass)'!$V$7,Model!AE$1,'Assumptions (Biomass)'!$V$10,'Assumptions (Biomass)'!$V$5*Model!$M$2030*AVERAGE('Assumptions (Biomass)'!$I$2:$K$2)/10^9),0)</f>
        <v>-0.005468206304</v>
      </c>
      <c r="V2097" s="160">
        <f>IF($M$2030&gt;0,PPMT('Assumptions (Biomass)'!$V$7,Model!AF$1,'Assumptions (Biomass)'!$V$10,'Assumptions (Biomass)'!$V$5*Model!$M$2030*AVERAGE('Assumptions (Biomass)'!$I$2:$K$2)/10^9),0)</f>
        <v>-0.005727946104</v>
      </c>
      <c r="W2097" s="160">
        <f>IF($M$2030&gt;0,PPMT('Assumptions (Biomass)'!$V$7,Model!AG$1,'Assumptions (Biomass)'!$V$10,'Assumptions (Biomass)'!$V$5*Model!$M$2030*AVERAGE('Assumptions (Biomass)'!$I$2:$K$2)/10^9),0)</f>
        <v>-0.006000023544</v>
      </c>
      <c r="X2097" s="160">
        <f>IF($M$2030&gt;0,PPMT('Assumptions (Biomass)'!$V$7,Model!AH$1,'Assumptions (Biomass)'!$V$10,'Assumptions (Biomass)'!$V$5*Model!$M$2030*AVERAGE('Assumptions (Biomass)'!$I$2:$K$2)/10^9),0)</f>
        <v>-0.006285024662</v>
      </c>
      <c r="Y2097" s="160">
        <f>IF($M$2030&gt;0,PPMT('Assumptions (Biomass)'!$V$7,Model!AI$1,'Assumptions (Biomass)'!$V$10,'Assumptions (Biomass)'!$V$5*Model!$M$2030*AVERAGE('Assumptions (Biomass)'!$I$2:$K$2)/10^9),0)</f>
        <v>-0.006583563334</v>
      </c>
      <c r="Z2097" s="160">
        <f>IF($M$2030&gt;0,PPMT('Assumptions (Biomass)'!$V$7,Model!AJ$1,'Assumptions (Biomass)'!$V$10,'Assumptions (Biomass)'!$V$5*Model!$M$2030*AVERAGE('Assumptions (Biomass)'!$I$2:$K$2)/10^9),0)</f>
        <v>-0.006896282592</v>
      </c>
      <c r="AA2097" s="160">
        <f>IF($M$2030&gt;0,PPMT('Assumptions (Biomass)'!$V$7,Model!AK$1,'Assumptions (Biomass)'!$V$10,'Assumptions (Biomass)'!$V$5*Model!$M$2030*AVERAGE('Assumptions (Biomass)'!$I$2:$K$2)/10^9),0)</f>
        <v>-0.007223856015</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-0.004425856867</v>
      </c>
      <c r="O2098" s="177">
        <f>IF($N$2030&gt;0,PPMT('Assumptions (Biomass)'!$V$7,Model!X$1,'Assumptions (Biomass)'!$V$10,'Assumptions (Biomass)'!$V$5*Model!$N$2030*AVERAGE('Assumptions (Biomass)'!$J$2:$L$2)/10^9),0)</f>
        <v>-0.004636085069</v>
      </c>
      <c r="P2098" s="177">
        <f>IF($N$2030&gt;0,PPMT('Assumptions (Biomass)'!$V$7,Model!Y$1,'Assumptions (Biomass)'!$V$10,'Assumptions (Biomass)'!$V$5*Model!$N$2030*AVERAGE('Assumptions (Biomass)'!$J$2:$L$2)/10^9),0)</f>
        <v>-0.004856299109</v>
      </c>
      <c r="Q2098" s="177">
        <f>IF($N$2030&gt;0,PPMT('Assumptions (Biomass)'!$V$7,Model!Z$1,'Assumptions (Biomass)'!$V$10,'Assumptions (Biomass)'!$V$5*Model!$N$2030*AVERAGE('Assumptions (Biomass)'!$J$2:$L$2)/10^9),0)</f>
        <v>-0.005086973317</v>
      </c>
      <c r="R2098" s="177">
        <f>IF($N$2030&gt;0,PPMT('Assumptions (Biomass)'!$V$7,Model!AA$1,'Assumptions (Biomass)'!$V$10,'Assumptions (Biomass)'!$V$5*Model!$N$2030*AVERAGE('Assumptions (Biomass)'!$J$2:$L$2)/10^9),0)</f>
        <v>-0.00532860455</v>
      </c>
      <c r="S2098" s="177">
        <f>IF($N$2030&gt;0,PPMT('Assumptions (Biomass)'!$V$7,Model!AB$1,'Assumptions (Biomass)'!$V$10,'Assumptions (Biomass)'!$V$5*Model!$N$2030*AVERAGE('Assumptions (Biomass)'!$J$2:$L$2)/10^9),0)</f>
        <v>-0.005581713266</v>
      </c>
      <c r="T2098" s="177">
        <f>IF($N$2030&gt;0,PPMT('Assumptions (Biomass)'!$V$7,Model!AC$1,'Assumptions (Biomass)'!$V$10,'Assumptions (Biomass)'!$V$5*Model!$N$2030*AVERAGE('Assumptions (Biomass)'!$J$2:$L$2)/10^9),0)</f>
        <v>-0.005846844646</v>
      </c>
      <c r="U2098" s="177">
        <f>IF($N$2030&gt;0,PPMT('Assumptions (Biomass)'!$V$7,Model!AD$1,'Assumptions (Biomass)'!$V$10,'Assumptions (Biomass)'!$V$5*Model!$N$2030*AVERAGE('Assumptions (Biomass)'!$J$2:$L$2)/10^9),0)</f>
        <v>-0.006124569767</v>
      </c>
      <c r="V2098" s="177">
        <f>IF($N$2030&gt;0,PPMT('Assumptions (Biomass)'!$V$7,Model!AE$1,'Assumptions (Biomass)'!$V$10,'Assumptions (Biomass)'!$V$5*Model!$N$2030*AVERAGE('Assumptions (Biomass)'!$J$2:$L$2)/10^9),0)</f>
        <v>-0.006415486831</v>
      </c>
      <c r="W2098" s="177">
        <f>IF($N$2030&gt;0,PPMT('Assumptions (Biomass)'!$V$7,Model!AF$1,'Assumptions (Biomass)'!$V$10,'Assumptions (Biomass)'!$V$5*Model!$N$2030*AVERAGE('Assumptions (Biomass)'!$J$2:$L$2)/10^9),0)</f>
        <v>-0.006720222455</v>
      </c>
      <c r="X2098" s="177">
        <f>IF($N$2030&gt;0,PPMT('Assumptions (Biomass)'!$V$7,Model!AG$1,'Assumptions (Biomass)'!$V$10,'Assumptions (Biomass)'!$V$5*Model!$N$2030*AVERAGE('Assumptions (Biomass)'!$J$2:$L$2)/10^9),0)</f>
        <v>-0.007039433022</v>
      </c>
      <c r="Y2098" s="177">
        <f>IF($N$2030&gt;0,PPMT('Assumptions (Biomass)'!$V$7,Model!AH$1,'Assumptions (Biomass)'!$V$10,'Assumptions (Biomass)'!$V$5*Model!$N$2030*AVERAGE('Assumptions (Biomass)'!$J$2:$L$2)/10^9),0)</f>
        <v>-0.00737380609</v>
      </c>
      <c r="Z2098" s="177">
        <f>IF($N$2030&gt;0,PPMT('Assumptions (Biomass)'!$V$7,Model!AI$1,'Assumptions (Biomass)'!$V$10,'Assumptions (Biomass)'!$V$5*Model!$N$2030*AVERAGE('Assumptions (Biomass)'!$J$2:$L$2)/10^9),0)</f>
        <v>-0.007724061879</v>
      </c>
      <c r="AA2098" s="177">
        <f>IF($N$2030&gt;0,PPMT('Assumptions (Biomass)'!$V$7,Model!AJ$1,'Assumptions (Biomass)'!$V$10,'Assumptions (Biomass)'!$V$5*Model!$N$2030*AVERAGE('Assumptions (Biomass)'!$J$2:$L$2)/10^9),0)</f>
        <v>-0.008090954819</v>
      </c>
      <c r="AB2098" s="177">
        <f>IF($N$2030&gt;0,PPMT('Assumptions (Biomass)'!$V$7,Model!AK$1,'Assumptions (Biomass)'!$V$10,'Assumptions (Biomass)'!$V$5*Model!$N$2030*AVERAGE('Assumptions (Biomass)'!$J$2:$L$2)/10^9),0)</f>
        <v>-0.008475275173</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-0.005367307184</v>
      </c>
      <c r="P2099" s="160">
        <f>IF($O$2030&gt;0,PPMT('Assumptions (Biomass)'!$V$7,Model!X$1,'Assumptions (Biomass)'!$V$10,'Assumptions (Biomass)'!$V$5*Model!$O$2030*AVERAGE('Assumptions (Biomass)'!$K$2:$M$2)/10^9),0)</f>
        <v>-0.005622254276</v>
      </c>
      <c r="Q2099" s="160">
        <f>IF($O$2030&gt;0,PPMT('Assumptions (Biomass)'!$V$7,Model!Y$1,'Assumptions (Biomass)'!$V$10,'Assumptions (Biomass)'!$V$5*Model!$O$2030*AVERAGE('Assumptions (Biomass)'!$K$2:$M$2)/10^9),0)</f>
        <v>-0.005889311354</v>
      </c>
      <c r="R2099" s="160">
        <f>IF($O$2030&gt;0,PPMT('Assumptions (Biomass)'!$V$7,Model!Z$1,'Assumptions (Biomass)'!$V$10,'Assumptions (Biomass)'!$V$5*Model!$O$2030*AVERAGE('Assumptions (Biomass)'!$K$2:$M$2)/10^9),0)</f>
        <v>-0.006169053643</v>
      </c>
      <c r="S2099" s="160">
        <f>IF($O$2030&gt;0,PPMT('Assumptions (Biomass)'!$V$7,Model!AA$1,'Assumptions (Biomass)'!$V$10,'Assumptions (Biomass)'!$V$5*Model!$O$2030*AVERAGE('Assumptions (Biomass)'!$K$2:$M$2)/10^9),0)</f>
        <v>-0.006462083691</v>
      </c>
      <c r="T2099" s="160">
        <f>IF($O$2030&gt;0,PPMT('Assumptions (Biomass)'!$V$7,Model!AB$1,'Assumptions (Biomass)'!$V$10,'Assumptions (Biomass)'!$V$5*Model!$O$2030*AVERAGE('Assumptions (Biomass)'!$K$2:$M$2)/10^9),0)</f>
        <v>-0.006769032666</v>
      </c>
      <c r="U2099" s="160">
        <f>IF($O$2030&gt;0,PPMT('Assumptions (Biomass)'!$V$7,Model!AC$1,'Assumptions (Biomass)'!$V$10,'Assumptions (Biomass)'!$V$5*Model!$O$2030*AVERAGE('Assumptions (Biomass)'!$K$2:$M$2)/10^9),0)</f>
        <v>-0.007090561718</v>
      </c>
      <c r="V2099" s="160">
        <f>IF($O$2030&gt;0,PPMT('Assumptions (Biomass)'!$V$7,Model!AD$1,'Assumptions (Biomass)'!$V$10,'Assumptions (Biomass)'!$V$5*Model!$O$2030*AVERAGE('Assumptions (Biomass)'!$K$2:$M$2)/10^9),0)</f>
        <v>-0.0074273634</v>
      </c>
      <c r="W2099" s="160">
        <f>IF($O$2030&gt;0,PPMT('Assumptions (Biomass)'!$V$7,Model!AE$1,'Assumptions (Biomass)'!$V$10,'Assumptions (Biomass)'!$V$5*Model!$O$2030*AVERAGE('Assumptions (Biomass)'!$K$2:$M$2)/10^9),0)</f>
        <v>-0.007780163161</v>
      </c>
      <c r="X2099" s="160">
        <f>IF($O$2030&gt;0,PPMT('Assumptions (Biomass)'!$V$7,Model!AF$1,'Assumptions (Biomass)'!$V$10,'Assumptions (Biomass)'!$V$5*Model!$O$2030*AVERAGE('Assumptions (Biomass)'!$K$2:$M$2)/10^9),0)</f>
        <v>-0.008149720911</v>
      </c>
      <c r="Y2099" s="160">
        <f>IF($O$2030&gt;0,PPMT('Assumptions (Biomass)'!$V$7,Model!AG$1,'Assumptions (Biomass)'!$V$10,'Assumptions (Biomass)'!$V$5*Model!$O$2030*AVERAGE('Assumptions (Biomass)'!$K$2:$M$2)/10^9),0)</f>
        <v>-0.008536832655</v>
      </c>
      <c r="Z2099" s="160">
        <f>IF($O$2030&gt;0,PPMT('Assumptions (Biomass)'!$V$7,Model!AH$1,'Assumptions (Biomass)'!$V$10,'Assumptions (Biomass)'!$V$5*Model!$O$2030*AVERAGE('Assumptions (Biomass)'!$K$2:$M$2)/10^9),0)</f>
        <v>-0.008942332206</v>
      </c>
      <c r="AA2099" s="160">
        <f>IF($O$2030&gt;0,PPMT('Assumptions (Biomass)'!$V$7,Model!AI$1,'Assumptions (Biomass)'!$V$10,'Assumptions (Biomass)'!$V$5*Model!$O$2030*AVERAGE('Assumptions (Biomass)'!$K$2:$M$2)/10^9),0)</f>
        <v>-0.009367092985</v>
      </c>
      <c r="AB2099" s="160">
        <f>IF($O$2030&gt;0,PPMT('Assumptions (Biomass)'!$V$7,Model!AJ$1,'Assumptions (Biomass)'!$V$10,'Assumptions (Biomass)'!$V$5*Model!$O$2030*AVERAGE('Assumptions (Biomass)'!$K$2:$M$2)/10^9),0)</f>
        <v>-0.009812029902</v>
      </c>
      <c r="AC2099" s="160">
        <f>IF($O$2030&gt;0,PPMT('Assumptions (Biomass)'!$V$7,Model!AK$1,'Assumptions (Biomass)'!$V$10,'Assumptions (Biomass)'!$V$5*Model!$O$2030*AVERAGE('Assumptions (Biomass)'!$K$2:$M$2)/10^9),0)</f>
        <v>-0.01027810132</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-0.02002374526</v>
      </c>
      <c r="Q2100" s="177">
        <f>IF($P$2030&gt;0,PPMT('Assumptions (Biomass)'!$V$7,Model!X$1,'Assumptions (Biomass)'!$V$10,'Assumptions (Biomass)'!$V$5*Model!$P$2030*AVERAGE('Assumptions (Biomass)'!$L$2:$N$2)/10^9),0)</f>
        <v>-0.02097487316</v>
      </c>
      <c r="R2100" s="177">
        <f>IF($P$2030&gt;0,PPMT('Assumptions (Biomass)'!$V$7,Model!Y$1,'Assumptions (Biomass)'!$V$10,'Assumptions (Biomass)'!$V$5*Model!$P$2030*AVERAGE('Assumptions (Biomass)'!$L$2:$N$2)/10^9),0)</f>
        <v>-0.02197117963</v>
      </c>
      <c r="S2100" s="177">
        <f>IF($P$2030&gt;0,PPMT('Assumptions (Biomass)'!$V$7,Model!Z$1,'Assumptions (Biomass)'!$V$10,'Assumptions (Biomass)'!$V$5*Model!$P$2030*AVERAGE('Assumptions (Biomass)'!$L$2:$N$2)/10^9),0)</f>
        <v>-0.02301481067</v>
      </c>
      <c r="T2100" s="177">
        <f>IF($P$2030&gt;0,PPMT('Assumptions (Biomass)'!$V$7,Model!AA$1,'Assumptions (Biomass)'!$V$10,'Assumptions (Biomass)'!$V$5*Model!$P$2030*AVERAGE('Assumptions (Biomass)'!$L$2:$N$2)/10^9),0)</f>
        <v>-0.02410801417</v>
      </c>
      <c r="U2100" s="177">
        <f>IF($P$2030&gt;0,PPMT('Assumptions (Biomass)'!$V$7,Model!AB$1,'Assumptions (Biomass)'!$V$10,'Assumptions (Biomass)'!$V$5*Model!$P$2030*AVERAGE('Assumptions (Biomass)'!$L$2:$N$2)/10^9),0)</f>
        <v>-0.02525314485</v>
      </c>
      <c r="V2100" s="177">
        <f>IF($P$2030&gt;0,PPMT('Assumptions (Biomass)'!$V$7,Model!AC$1,'Assumptions (Biomass)'!$V$10,'Assumptions (Biomass)'!$V$5*Model!$P$2030*AVERAGE('Assumptions (Biomass)'!$L$2:$N$2)/10^9),0)</f>
        <v>-0.02645266923</v>
      </c>
      <c r="W2100" s="177">
        <f>IF($P$2030&gt;0,PPMT('Assumptions (Biomass)'!$V$7,Model!AD$1,'Assumptions (Biomass)'!$V$10,'Assumptions (Biomass)'!$V$5*Model!$P$2030*AVERAGE('Assumptions (Biomass)'!$L$2:$N$2)/10^9),0)</f>
        <v>-0.02770917101</v>
      </c>
      <c r="X2100" s="177">
        <f>IF($P$2030&gt;0,PPMT('Assumptions (Biomass)'!$V$7,Model!AE$1,'Assumptions (Biomass)'!$V$10,'Assumptions (Biomass)'!$V$5*Model!$P$2030*AVERAGE('Assumptions (Biomass)'!$L$2:$N$2)/10^9),0)</f>
        <v>-0.02902535664</v>
      </c>
      <c r="Y2100" s="177">
        <f>IF($P$2030&gt;0,PPMT('Assumptions (Biomass)'!$V$7,Model!AF$1,'Assumptions (Biomass)'!$V$10,'Assumptions (Biomass)'!$V$5*Model!$P$2030*AVERAGE('Assumptions (Biomass)'!$L$2:$N$2)/10^9),0)</f>
        <v>-0.03040406108</v>
      </c>
      <c r="Z2100" s="177">
        <f>IF($P$2030&gt;0,PPMT('Assumptions (Biomass)'!$V$7,Model!AG$1,'Assumptions (Biomass)'!$V$10,'Assumptions (Biomass)'!$V$5*Model!$P$2030*AVERAGE('Assumptions (Biomass)'!$L$2:$N$2)/10^9),0)</f>
        <v>-0.03184825398</v>
      </c>
      <c r="AA2100" s="177">
        <f>IF($P$2030&gt;0,PPMT('Assumptions (Biomass)'!$V$7,Model!AH$1,'Assumptions (Biomass)'!$V$10,'Assumptions (Biomass)'!$V$5*Model!$P$2030*AVERAGE('Assumptions (Biomass)'!$L$2:$N$2)/10^9),0)</f>
        <v>-0.03336104604</v>
      </c>
      <c r="AB2100" s="177">
        <f>IF($P$2030&gt;0,PPMT('Assumptions (Biomass)'!$V$7,Model!AI$1,'Assumptions (Biomass)'!$V$10,'Assumptions (Biomass)'!$V$5*Model!$P$2030*AVERAGE('Assumptions (Biomass)'!$L$2:$N$2)/10^9),0)</f>
        <v>-0.03494569573</v>
      </c>
      <c r="AC2100" s="177">
        <f>IF($P$2030&gt;0,PPMT('Assumptions (Biomass)'!$V$7,Model!AJ$1,'Assumptions (Biomass)'!$V$10,'Assumptions (Biomass)'!$V$5*Model!$P$2030*AVERAGE('Assumptions (Biomass)'!$L$2:$N$2)/10^9),0)</f>
        <v>-0.03660561628</v>
      </c>
      <c r="AD2100" s="177">
        <f>IF($P$2030&gt;0,PPMT('Assumptions (Biomass)'!$V$7,Model!AK$1,'Assumptions (Biomass)'!$V$10,'Assumptions (Biomass)'!$V$5*Model!$P$2030*AVERAGE('Assumptions (Biomass)'!$L$2:$N$2)/10^9),0)</f>
        <v>-0.03834438305</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-0.0005129847471</v>
      </c>
      <c r="R2101" s="160">
        <f>IF($Q$2030&gt;0,PPMT('Assumptions (Biomass)'!$V$7,Model!X$1,'Assumptions (Biomass)'!$V$10,'Assumptions (Biomass)'!$V$5*Model!$Q$2030*AVERAGE('Assumptions (Biomass)'!$M$2:$O$2)/10^9),0)</f>
        <v>-0.0005373515226</v>
      </c>
      <c r="S2101" s="160">
        <f>IF($Q$2030&gt;0,PPMT('Assumptions (Biomass)'!$V$7,Model!Y$1,'Assumptions (Biomass)'!$V$10,'Assumptions (Biomass)'!$V$5*Model!$Q$2030*AVERAGE('Assumptions (Biomass)'!$M$2:$O$2)/10^9),0)</f>
        <v>-0.0005628757199</v>
      </c>
      <c r="T2101" s="160">
        <f>IF($Q$2030&gt;0,PPMT('Assumptions (Biomass)'!$V$7,Model!Z$1,'Assumptions (Biomass)'!$V$10,'Assumptions (Biomass)'!$V$5*Model!$Q$2030*AVERAGE('Assumptions (Biomass)'!$M$2:$O$2)/10^9),0)</f>
        <v>-0.0005896123166</v>
      </c>
      <c r="U2101" s="160">
        <f>IF($Q$2030&gt;0,PPMT('Assumptions (Biomass)'!$V$7,Model!AA$1,'Assumptions (Biomass)'!$V$10,'Assumptions (Biomass)'!$V$5*Model!$Q$2030*AVERAGE('Assumptions (Biomass)'!$M$2:$O$2)/10^9),0)</f>
        <v>-0.0006176189017</v>
      </c>
      <c r="V2101" s="160">
        <f>IF($Q$2030&gt;0,PPMT('Assumptions (Biomass)'!$V$7,Model!AB$1,'Assumptions (Biomass)'!$V$10,'Assumptions (Biomass)'!$V$5*Model!$Q$2030*AVERAGE('Assumptions (Biomass)'!$M$2:$O$2)/10^9),0)</f>
        <v>-0.0006469557995</v>
      </c>
      <c r="W2101" s="160">
        <f>IF($Q$2030&gt;0,PPMT('Assumptions (Biomass)'!$V$7,Model!AC$1,'Assumptions (Biomass)'!$V$10,'Assumptions (Biomass)'!$V$5*Model!$Q$2030*AVERAGE('Assumptions (Biomass)'!$M$2:$O$2)/10^9),0)</f>
        <v>-0.0006776862</v>
      </c>
      <c r="X2101" s="160">
        <f>IF($Q$2030&gt;0,PPMT('Assumptions (Biomass)'!$V$7,Model!AD$1,'Assumptions (Biomass)'!$V$10,'Assumptions (Biomass)'!$V$5*Model!$Q$2030*AVERAGE('Assumptions (Biomass)'!$M$2:$O$2)/10^9),0)</f>
        <v>-0.0007098762945</v>
      </c>
      <c r="Y2101" s="160">
        <f>IF($Q$2030&gt;0,PPMT('Assumptions (Biomass)'!$V$7,Model!AE$1,'Assumptions (Biomass)'!$V$10,'Assumptions (Biomass)'!$V$5*Model!$Q$2030*AVERAGE('Assumptions (Biomass)'!$M$2:$O$2)/10^9),0)</f>
        <v>-0.0007435954184</v>
      </c>
      <c r="Z2101" s="160">
        <f>IF($Q$2030&gt;0,PPMT('Assumptions (Biomass)'!$V$7,Model!AF$1,'Assumptions (Biomass)'!$V$10,'Assumptions (Biomass)'!$V$5*Model!$Q$2030*AVERAGE('Assumptions (Biomass)'!$M$2:$O$2)/10^9),0)</f>
        <v>-0.0007789162008</v>
      </c>
      <c r="AA2101" s="160">
        <f>IF($Q$2030&gt;0,PPMT('Assumptions (Biomass)'!$V$7,Model!AG$1,'Assumptions (Biomass)'!$V$10,'Assumptions (Biomass)'!$V$5*Model!$Q$2030*AVERAGE('Assumptions (Biomass)'!$M$2:$O$2)/10^9),0)</f>
        <v>-0.0008159147204</v>
      </c>
      <c r="AB2101" s="160">
        <f>IF($Q$2030&gt;0,PPMT('Assumptions (Biomass)'!$V$7,Model!AH$1,'Assumptions (Biomass)'!$V$10,'Assumptions (Biomass)'!$V$5*Model!$Q$2030*AVERAGE('Assumptions (Biomass)'!$M$2:$O$2)/10^9),0)</f>
        <v>-0.0008546706696</v>
      </c>
      <c r="AC2101" s="160">
        <f>IF($Q$2030&gt;0,PPMT('Assumptions (Biomass)'!$V$7,Model!AI$1,'Assumptions (Biomass)'!$V$10,'Assumptions (Biomass)'!$V$5*Model!$Q$2030*AVERAGE('Assumptions (Biomass)'!$M$2:$O$2)/10^9),0)</f>
        <v>-0.0008952675264</v>
      </c>
      <c r="AD2101" s="160">
        <f>IF($Q$2030&gt;0,PPMT('Assumptions (Biomass)'!$V$7,Model!AJ$1,'Assumptions (Biomass)'!$V$10,'Assumptions (Biomass)'!$V$5*Model!$Q$2030*AVERAGE('Assumptions (Biomass)'!$M$2:$O$2)/10^9),0)</f>
        <v>-0.0009377927339</v>
      </c>
      <c r="AE2101" s="160">
        <f>IF($Q$2030&gt;0,PPMT('Assumptions (Biomass)'!$V$7,Model!AK$1,'Assumptions (Biomass)'!$V$10,'Assumptions (Biomass)'!$V$5*Model!$Q$2030*AVERAGE('Assumptions (Biomass)'!$M$2:$O$2)/10^9),0)</f>
        <v>-0.0009823378887</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-0.003168632295</v>
      </c>
      <c r="S2102" s="177">
        <f>IF($R$2030&gt;0,PPMT('Assumptions (Biomass)'!$V$7,Model!X$1,'Assumptions (Biomass)'!$V$10,'Assumptions (Biomass)'!$V$5*Model!$R$2030*AVERAGE('Assumptions (Biomass)'!$N$2:$P$2)/10^9),0)</f>
        <v>-0.003319142329</v>
      </c>
      <c r="T2102" s="177">
        <f>IF($R$2030&gt;0,PPMT('Assumptions (Biomass)'!$V$7,Model!Y$1,'Assumptions (Biomass)'!$V$10,'Assumptions (Biomass)'!$V$5*Model!$R$2030*AVERAGE('Assumptions (Biomass)'!$N$2:$P$2)/10^9),0)</f>
        <v>-0.00347680159</v>
      </c>
      <c r="U2102" s="177">
        <f>IF($R$2030&gt;0,PPMT('Assumptions (Biomass)'!$V$7,Model!Z$1,'Assumptions (Biomass)'!$V$10,'Assumptions (Biomass)'!$V$5*Model!$R$2030*AVERAGE('Assumptions (Biomass)'!$N$2:$P$2)/10^9),0)</f>
        <v>-0.003641949665</v>
      </c>
      <c r="V2102" s="177">
        <f>IF($R$2030&gt;0,PPMT('Assumptions (Biomass)'!$V$7,Model!AA$1,'Assumptions (Biomass)'!$V$10,'Assumptions (Biomass)'!$V$5*Model!$R$2030*AVERAGE('Assumptions (Biomass)'!$N$2:$P$2)/10^9),0)</f>
        <v>-0.003814942274</v>
      </c>
      <c r="W2102" s="177">
        <f>IF($R$2030&gt;0,PPMT('Assumptions (Biomass)'!$V$7,Model!AB$1,'Assumptions (Biomass)'!$V$10,'Assumptions (Biomass)'!$V$5*Model!$R$2030*AVERAGE('Assumptions (Biomass)'!$N$2:$P$2)/10^9),0)</f>
        <v>-0.003996152032</v>
      </c>
      <c r="X2102" s="177">
        <f>IF($R$2030&gt;0,PPMT('Assumptions (Biomass)'!$V$7,Model!AC$1,'Assumptions (Biomass)'!$V$10,'Assumptions (Biomass)'!$V$5*Model!$R$2030*AVERAGE('Assumptions (Biomass)'!$N$2:$P$2)/10^9),0)</f>
        <v>-0.004185969254</v>
      </c>
      <c r="Y2102" s="177">
        <f>IF($R$2030&gt;0,PPMT('Assumptions (Biomass)'!$V$7,Model!AD$1,'Assumptions (Biomass)'!$V$10,'Assumptions (Biomass)'!$V$5*Model!$R$2030*AVERAGE('Assumptions (Biomass)'!$N$2:$P$2)/10^9),0)</f>
        <v>-0.004384802793</v>
      </c>
      <c r="Z2102" s="177">
        <f>IF($R$2030&gt;0,PPMT('Assumptions (Biomass)'!$V$7,Model!AE$1,'Assumptions (Biomass)'!$V$10,'Assumptions (Biomass)'!$V$5*Model!$R$2030*AVERAGE('Assumptions (Biomass)'!$N$2:$P$2)/10^9),0)</f>
        <v>-0.004593080926</v>
      </c>
      <c r="AA2102" s="177">
        <f>IF($R$2030&gt;0,PPMT('Assumptions (Biomass)'!$V$7,Model!AF$1,'Assumptions (Biomass)'!$V$10,'Assumptions (Biomass)'!$V$5*Model!$R$2030*AVERAGE('Assumptions (Biomass)'!$N$2:$P$2)/10^9),0)</f>
        <v>-0.00481125227</v>
      </c>
      <c r="AB2102" s="177">
        <f>IF($R$2030&gt;0,PPMT('Assumptions (Biomass)'!$V$7,Model!AG$1,'Assumptions (Biomass)'!$V$10,'Assumptions (Biomass)'!$V$5*Model!$R$2030*AVERAGE('Assumptions (Biomass)'!$N$2:$P$2)/10^9),0)</f>
        <v>-0.005039786753</v>
      </c>
      <c r="AC2102" s="177">
        <f>IF($R$2030&gt;0,PPMT('Assumptions (Biomass)'!$V$7,Model!AH$1,'Assumptions (Biomass)'!$V$10,'Assumptions (Biomass)'!$V$5*Model!$R$2030*AVERAGE('Assumptions (Biomass)'!$N$2:$P$2)/10^9),0)</f>
        <v>-0.005279176623</v>
      </c>
      <c r="AD2102" s="177">
        <f>IF($R$2030&gt;0,PPMT('Assumptions (Biomass)'!$V$7,Model!AI$1,'Assumptions (Biomass)'!$V$10,'Assumptions (Biomass)'!$V$5*Model!$R$2030*AVERAGE('Assumptions (Biomass)'!$N$2:$P$2)/10^9),0)</f>
        <v>-0.005529937513</v>
      </c>
      <c r="AE2102" s="177">
        <f>IF($R$2030&gt;0,PPMT('Assumptions (Biomass)'!$V$7,Model!AJ$1,'Assumptions (Biomass)'!$V$10,'Assumptions (Biomass)'!$V$5*Model!$R$2030*AVERAGE('Assumptions (Biomass)'!$N$2:$P$2)/10^9),0)</f>
        <v>-0.005792609545</v>
      </c>
      <c r="AF2102" s="177">
        <f>IF($R$2030&gt;0,PPMT('Assumptions (Biomass)'!$V$7,Model!AK$1,'Assumptions (Biomass)'!$V$10,'Assumptions (Biomass)'!$V$5*Model!$R$2030*AVERAGE('Assumptions (Biomass)'!$N$2:$P$2)/10^9),0)</f>
        <v>-0.006067758498</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-0.0008995367788</v>
      </c>
      <c r="T2103" s="160">
        <f>IF($S$2030&gt;0,PPMT('Assumptions (Biomass)'!$V$7,Model!X$1,'Assumptions (Biomass)'!$V$10,'Assumptions (Biomass)'!$V$5*Model!$S$2030*AVERAGE('Assumptions (Biomass)'!$O$2:$Q$2)/10^9),0)</f>
        <v>-0.0009422647758</v>
      </c>
      <c r="U2103" s="160">
        <f>IF($S$2030&gt;0,PPMT('Assumptions (Biomass)'!$V$7,Model!Y$1,'Assumptions (Biomass)'!$V$10,'Assumptions (Biomass)'!$V$5*Model!$S$2030*AVERAGE('Assumptions (Biomass)'!$O$2:$Q$2)/10^9),0)</f>
        <v>-0.0009870223526</v>
      </c>
      <c r="V2103" s="160">
        <f>IF($S$2030&gt;0,PPMT('Assumptions (Biomass)'!$V$7,Model!Z$1,'Assumptions (Biomass)'!$V$10,'Assumptions (Biomass)'!$V$5*Model!$S$2030*AVERAGE('Assumptions (Biomass)'!$O$2:$Q$2)/10^9),0)</f>
        <v>-0.001033905914</v>
      </c>
      <c r="W2103" s="160">
        <f>IF($S$2030&gt;0,PPMT('Assumptions (Biomass)'!$V$7,Model!AA$1,'Assumptions (Biomass)'!$V$10,'Assumptions (Biomass)'!$V$5*Model!$S$2030*AVERAGE('Assumptions (Biomass)'!$O$2:$Q$2)/10^9),0)</f>
        <v>-0.001083016445</v>
      </c>
      <c r="X2103" s="160">
        <f>IF($S$2030&gt;0,PPMT('Assumptions (Biomass)'!$V$7,Model!AB$1,'Assumptions (Biomass)'!$V$10,'Assumptions (Biomass)'!$V$5*Model!$S$2030*AVERAGE('Assumptions (Biomass)'!$O$2:$Q$2)/10^9),0)</f>
        <v>-0.001134459726</v>
      </c>
      <c r="Y2103" s="160">
        <f>IF($S$2030&gt;0,PPMT('Assumptions (Biomass)'!$V$7,Model!AC$1,'Assumptions (Biomass)'!$V$10,'Assumptions (Biomass)'!$V$5*Model!$S$2030*AVERAGE('Assumptions (Biomass)'!$O$2:$Q$2)/10^9),0)</f>
        <v>-0.001188346563</v>
      </c>
      <c r="Z2103" s="160">
        <f>IF($S$2030&gt;0,PPMT('Assumptions (Biomass)'!$V$7,Model!AD$1,'Assumptions (Biomass)'!$V$10,'Assumptions (Biomass)'!$V$5*Model!$S$2030*AVERAGE('Assumptions (Biomass)'!$O$2:$Q$2)/10^9),0)</f>
        <v>-0.001244793025</v>
      </c>
      <c r="AA2103" s="160">
        <f>IF($S$2030&gt;0,PPMT('Assumptions (Biomass)'!$V$7,Model!AE$1,'Assumptions (Biomass)'!$V$10,'Assumptions (Biomass)'!$V$5*Model!$S$2030*AVERAGE('Assumptions (Biomass)'!$O$2:$Q$2)/10^9),0)</f>
        <v>-0.001303920694</v>
      </c>
      <c r="AB2103" s="160">
        <f>IF($S$2030&gt;0,PPMT('Assumptions (Biomass)'!$V$7,Model!AF$1,'Assumptions (Biomass)'!$V$10,'Assumptions (Biomass)'!$V$5*Model!$S$2030*AVERAGE('Assumptions (Biomass)'!$O$2:$Q$2)/10^9),0)</f>
        <v>-0.001365856927</v>
      </c>
      <c r="AC2103" s="160">
        <f>IF($S$2030&gt;0,PPMT('Assumptions (Biomass)'!$V$7,Model!AG$1,'Assumptions (Biomass)'!$V$10,'Assumptions (Biomass)'!$V$5*Model!$S$2030*AVERAGE('Assumptions (Biomass)'!$O$2:$Q$2)/10^9),0)</f>
        <v>-0.001430735131</v>
      </c>
      <c r="AD2103" s="160">
        <f>IF($S$2030&gt;0,PPMT('Assumptions (Biomass)'!$V$7,Model!AH$1,'Assumptions (Biomass)'!$V$10,'Assumptions (Biomass)'!$V$5*Model!$S$2030*AVERAGE('Assumptions (Biomass)'!$O$2:$Q$2)/10^9),0)</f>
        <v>-0.00149869505</v>
      </c>
      <c r="AE2103" s="160">
        <f>IF($S$2030&gt;0,PPMT('Assumptions (Biomass)'!$V$7,Model!AI$1,'Assumptions (Biomass)'!$V$10,'Assumptions (Biomass)'!$V$5*Model!$S$2030*AVERAGE('Assumptions (Biomass)'!$O$2:$Q$2)/10^9),0)</f>
        <v>-0.001569883064</v>
      </c>
      <c r="AF2103" s="160">
        <f>IF($S$2030&gt;0,PPMT('Assumptions (Biomass)'!$V$7,Model!AJ$1,'Assumptions (Biomass)'!$V$10,'Assumptions (Biomass)'!$V$5*Model!$S$2030*AVERAGE('Assumptions (Biomass)'!$O$2:$Q$2)/10^9),0)</f>
        <v>-0.00164445251</v>
      </c>
      <c r="AG2103" s="160">
        <f>IF($S$2030&gt;0,PPMT('Assumptions (Biomass)'!$V$7,Model!AK$1,'Assumptions (Biomass)'!$V$10,'Assumptions (Biomass)'!$V$5*Model!$S$2030*AVERAGE('Assumptions (Biomass)'!$O$2:$Q$2)/10^9),0)</f>
        <v>-0.001722564004</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-0.0005607837079</v>
      </c>
      <c r="U2104" s="160">
        <f>IF($T$2030&gt;0,PPMT('Assumptions (Biomass)'!$V$7,Model!X$1,'Assumptions (Biomass)'!$V$10,'Assumptions (Biomass)'!$V$5*Model!$T$2030*AVERAGE('Assumptions (Biomass)'!$P$2:$R$2)/10^9),0)</f>
        <v>-0.000587420934</v>
      </c>
      <c r="V2104" s="160">
        <f>IF($T$2030&gt;0,PPMT('Assumptions (Biomass)'!$V$7,Model!Y$1,'Assumptions (Biomass)'!$V$10,'Assumptions (Biomass)'!$V$5*Model!$T$2030*AVERAGE('Assumptions (Biomass)'!$P$2:$R$2)/10^9),0)</f>
        <v>-0.0006153234284</v>
      </c>
      <c r="W2104" s="160">
        <f>IF($T$2030&gt;0,PPMT('Assumptions (Biomass)'!$V$7,Model!Z$1,'Assumptions (Biomass)'!$V$10,'Assumptions (Biomass)'!$V$5*Model!$T$2030*AVERAGE('Assumptions (Biomass)'!$P$2:$R$2)/10^9),0)</f>
        <v>-0.0006445512912</v>
      </c>
      <c r="X2104" s="160">
        <f>IF($T$2030&gt;0,PPMT('Assumptions (Biomass)'!$V$7,Model!AA$1,'Assumptions (Biomass)'!$V$10,'Assumptions (Biomass)'!$V$5*Model!$T$2030*AVERAGE('Assumptions (Biomass)'!$P$2:$R$2)/10^9),0)</f>
        <v>-0.0006751674775</v>
      </c>
      <c r="Y2104" s="160">
        <f>IF($T$2030&gt;0,PPMT('Assumptions (Biomass)'!$V$7,Model!AB$1,'Assumptions (Biomass)'!$V$10,'Assumptions (Biomass)'!$V$5*Model!$T$2030*AVERAGE('Assumptions (Biomass)'!$P$2:$R$2)/10^9),0)</f>
        <v>-0.0007072379327</v>
      </c>
      <c r="Z2104" s="160">
        <f>IF($T$2030&gt;0,PPMT('Assumptions (Biomass)'!$V$7,Model!AC$1,'Assumptions (Biomass)'!$V$10,'Assumptions (Biomass)'!$V$5*Model!$T$2030*AVERAGE('Assumptions (Biomass)'!$P$2:$R$2)/10^9),0)</f>
        <v>-0.0007408317345</v>
      </c>
      <c r="AA2104" s="160">
        <f>IF($T$2030&gt;0,PPMT('Assumptions (Biomass)'!$V$7,Model!AD$1,'Assumptions (Biomass)'!$V$10,'Assumptions (Biomass)'!$V$5*Model!$T$2030*AVERAGE('Assumptions (Biomass)'!$P$2:$R$2)/10^9),0)</f>
        <v>-0.0007760212419</v>
      </c>
      <c r="AB2104" s="160">
        <f>IF($T$2030&gt;0,PPMT('Assumptions (Biomass)'!$V$7,Model!AE$1,'Assumptions (Biomass)'!$V$10,'Assumptions (Biomass)'!$V$5*Model!$T$2030*AVERAGE('Assumptions (Biomass)'!$P$2:$R$2)/10^9),0)</f>
        <v>-0.0008128822509</v>
      </c>
      <c r="AC2104" s="160">
        <f>IF($T$2030&gt;0,PPMT('Assumptions (Biomass)'!$V$7,Model!AF$1,'Assumptions (Biomass)'!$V$10,'Assumptions (Biomass)'!$V$5*Model!$T$2030*AVERAGE('Assumptions (Biomass)'!$P$2:$R$2)/10^9),0)</f>
        <v>-0.0008514941578</v>
      </c>
      <c r="AD2104" s="160">
        <f>IF($T$2030&gt;0,PPMT('Assumptions (Biomass)'!$V$7,Model!AG$1,'Assumptions (Biomass)'!$V$10,'Assumptions (Biomass)'!$V$5*Model!$T$2030*AVERAGE('Assumptions (Biomass)'!$P$2:$R$2)/10^9),0)</f>
        <v>-0.0008919401303</v>
      </c>
      <c r="AE2104" s="160">
        <f>IF($T$2030&gt;0,PPMT('Assumptions (Biomass)'!$V$7,Model!AH$1,'Assumptions (Biomass)'!$V$10,'Assumptions (Biomass)'!$V$5*Model!$T$2030*AVERAGE('Assumptions (Biomass)'!$P$2:$R$2)/10^9),0)</f>
        <v>-0.0009343072865</v>
      </c>
      <c r="AF2104" s="160">
        <f>IF($T$2030&gt;0,PPMT('Assumptions (Biomass)'!$V$7,Model!AI$1,'Assumptions (Biomass)'!$V$10,'Assumptions (Biomass)'!$V$5*Model!$T$2030*AVERAGE('Assumptions (Biomass)'!$P$2:$R$2)/10^9),0)</f>
        <v>-0.0009786868826</v>
      </c>
      <c r="AG2104" s="160">
        <f>IF($T$2030&gt;0,PPMT('Assumptions (Biomass)'!$V$7,Model!AJ$1,'Assumptions (Biomass)'!$V$10,'Assumptions (Biomass)'!$V$5*Model!$T$2030*AVERAGE('Assumptions (Biomass)'!$P$2:$R$2)/10^9),0)</f>
        <v>-0.00102517451</v>
      </c>
      <c r="AH2104" s="160">
        <f>IF($T$2030&gt;0,PPMT('Assumptions (Biomass)'!$V$7,Model!AK$1,'Assumptions (Biomass)'!$V$10,'Assumptions (Biomass)'!$V$5*Model!$T$2030*AVERAGE('Assumptions (Biomass)'!$P$2:$R$2)/10^9),0)</f>
        <v>-0.001073870299</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v>
      </c>
      <c r="D2138" s="177">
        <f t="array" ref="D2138">SUM(IF(ISERROR(D2139:D2189),"",D2139:D2189))</f>
        <v>-0.01479060081</v>
      </c>
      <c r="E2138" s="177">
        <f t="array" ref="E2138">SUM(IF(ISERROR(E2139:E2189),"",E2139:E2189))</f>
        <v>-0.01418075486</v>
      </c>
      <c r="F2138" s="177">
        <f t="array" ref="F2138">SUM(IF(ISERROR(F2139:F2189),"",F2139:F2189))</f>
        <v>-0.01766348829</v>
      </c>
      <c r="G2138" s="177">
        <f t="array" ref="G2138">SUM(IF(ISERROR(G2139:G2189),"",G2139:G2189))</f>
        <v>-0.01816857848</v>
      </c>
      <c r="H2138" s="177">
        <f t="array" ref="H2138">SUM(IF(ISERROR(H2139:H2189),"",H2139:H2189))</f>
        <v>-0.0175846699</v>
      </c>
      <c r="I2138" s="177">
        <f t="array" ref="I2138">SUM(IF(ISERROR(I2139:I2189),"",I2139:I2189))</f>
        <v>-0.0213317084</v>
      </c>
      <c r="J2138" s="177">
        <f t="array" ref="J2138">SUM(IF(ISERROR(J2139:J2189),"",J2139:J2189))</f>
        <v>-0.02289583169</v>
      </c>
      <c r="K2138" s="177">
        <f t="array" ref="K2138">SUM(IF(ISERROR(K2139:K2189),"",K2139:K2189))</f>
        <v>-0.02535746906</v>
      </c>
      <c r="L2138" s="177">
        <f t="array" ref="L2138">SUM(IF(ISERROR(L2139:L2189),"",L2139:L2189))</f>
        <v>-0.02775405971</v>
      </c>
      <c r="M2138" s="177">
        <f t="array" ref="M2138">SUM(IF(ISERROR(M2139:M2189),"",M2139:M2189))</f>
        <v>-0.02932030383</v>
      </c>
      <c r="N2138" s="177">
        <f t="array" ref="N2138">SUM(IF(ISERROR(N2139:N2189),"",N2139:N2189))</f>
        <v>-0.03125887298</v>
      </c>
      <c r="O2138" s="177">
        <f t="array" ref="O2138">SUM(IF(ISERROR(O2139:O2189),"",O2139:O2189))</f>
        <v>-0.03381483634</v>
      </c>
      <c r="P2138" s="177">
        <f t="array" ref="P2138">SUM(IF(ISERROR(P2139:P2189),"",P2139:P2189))</f>
        <v>-0.0507238002</v>
      </c>
      <c r="Q2138" s="177">
        <f t="array" ref="Q2138">SUM(IF(ISERROR(Q2139:Q2189),"",Q2139:Q2189))</f>
        <v>-0.04690208535</v>
      </c>
      <c r="R2138" s="177">
        <f t="array" ref="R2138">SUM(IF(ISERROR(R2139:R2189),"",R2139:R2189))</f>
        <v>-0.04552129214</v>
      </c>
      <c r="S2138" s="177">
        <f t="array" ref="S2138">SUM(IF(ISERROR(S2139:S2189),"",S2139:S2189))</f>
        <v>-0.04149050662</v>
      </c>
      <c r="T2138" s="177">
        <f t="array" ref="T2138">SUM(IF(ISERROR(T2139:T2189),"",T2139:T2189))</f>
        <v>-0.03824277936</v>
      </c>
      <c r="U2138" s="177">
        <f t="array" ref="U2138">SUM(IF(ISERROR(U2139:U2189),"",U2139:U2189))</f>
        <v>-0.03423164855</v>
      </c>
      <c r="V2138" s="177">
        <f t="array" ref="V2138">SUM(IF(ISERROR(V2139:V2189),"",V2139:V2189))</f>
        <v>-0.0304295721</v>
      </c>
      <c r="W2138" s="177">
        <f t="array" ref="W2138">SUM(IF(ISERROR(W2139:W2189),"",W2139:W2189))</f>
        <v>-0.0265866136</v>
      </c>
      <c r="X2138" s="177">
        <f t="array" ref="X2138">SUM(IF(ISERROR(X2139:X2189),"",X2139:X2189))</f>
        <v>-0.02260864155</v>
      </c>
      <c r="Y2138" s="177">
        <f t="array" ref="Y2138">SUM(IF(ISERROR(Y2139:Y2189),"",Y2139:Y2189))</f>
        <v>-0.01890660397</v>
      </c>
      <c r="Z2138" s="177">
        <f t="array" ref="Z2138">SUM(IF(ISERROR(Z2139:Z2189),"",Z2139:Z2189))</f>
        <v>-0.01531401542</v>
      </c>
      <c r="AA2138" s="177">
        <f t="array" ref="AA2138">SUM(IF(ISERROR(AA2139:AA2189),"",AA2139:AA2189))</f>
        <v>-0.01194107441</v>
      </c>
      <c r="AB2138" s="177">
        <f t="array" ref="AB2138">SUM(IF(ISERROR(AB2139:AB2189),"",AB2139:AB2189))</f>
        <v>-0.008817946617</v>
      </c>
      <c r="AC2138" s="177">
        <f t="array" ref="AC2138">SUM(IF(ISERROR(AC2139:AC2189),"",AC2139:AC2189))</f>
        <v>-0.00590590224</v>
      </c>
      <c r="AD2138" s="177">
        <f t="array" ref="AD2138">SUM(IF(ISERROR(AD2139:AD2189),"",AD2139:AD2189))</f>
        <v>-0.003277233666</v>
      </c>
      <c r="AE2138" s="177">
        <f t="array" ref="AE2138">SUM(IF(ISERROR(AE2139:AE2189),"",AE2139:AE2189))</f>
        <v>-0.001035103113</v>
      </c>
      <c r="AF2138" s="177">
        <f t="array" ref="AF2138">SUM(IF(ISERROR(AF2139:AF2189),"",AF2139:AF2189))</f>
        <v>-0.0005943440684</v>
      </c>
      <c r="AG2138" s="177">
        <f t="array" ref="AG2138">SUM(IF(ISERROR(AG2139:AG2189),"",AG2139:AG2189))</f>
        <v>-0.0001815264186</v>
      </c>
      <c r="AH2138" s="177">
        <f t="array" ref="AH2138">SUM(IF(ISERROR(AH2139:AH2189),"",AH2139:AH2189))</f>
        <v>-0.00005100883919</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v>
      </c>
      <c r="D2139" s="177">
        <f>IF($C$2030&gt;0,IPMT('Assumptions (Biomass)'!$V$7,Model!X$1,'Assumptions (Biomass)'!$V$10,'Assumptions (Biomass)'!$V$5*Model!$C$2030*'Assumptions (Biomass)'!$B$2/10^9),0)</f>
        <v>0</v>
      </c>
      <c r="E2139" s="177">
        <f>IF($C$2030&gt;0,IPMT('Assumptions (Biomass)'!$V$7,Model!Y$1,'Assumptions (Biomass)'!$V$10,'Assumptions (Biomass)'!$V$5*Model!$C$2030*'Assumptions (Biomass)'!$B$2/10^9),0)</f>
        <v>0</v>
      </c>
      <c r="F2139" s="177">
        <f>IF($C$2030&gt;0,IPMT('Assumptions (Biomass)'!$V$7,Model!Z$1,'Assumptions (Biomass)'!$V$10,'Assumptions (Biomass)'!$V$5*Model!$C$2030*'Assumptions (Biomass)'!$B$2/10^9),0)</f>
        <v>0</v>
      </c>
      <c r="G2139" s="177">
        <f>IF($C$2030&gt;0,IPMT('Assumptions (Biomass)'!$V$7,Model!AA$1,'Assumptions (Biomass)'!$V$10,'Assumptions (Biomass)'!$V$5*Model!$C$2030*'Assumptions (Biomass)'!$B$2/10^9),0)</f>
        <v>0</v>
      </c>
      <c r="H2139" s="177">
        <f>IF($C$2030&gt;0,IPMT('Assumptions (Biomass)'!$V$7,Model!AB$1,'Assumptions (Biomass)'!$V$10,'Assumptions (Biomass)'!$V$5*Model!$C$2030*'Assumptions (Biomass)'!$B$2/10^9),0)</f>
        <v>0</v>
      </c>
      <c r="I2139" s="177">
        <f>IF($C$2030&gt;0,IPMT('Assumptions (Biomass)'!$V$7,Model!AC$1,'Assumptions (Biomass)'!$V$10,'Assumptions (Biomass)'!$V$5*Model!$C$2030*'Assumptions (Biomass)'!$B$2/10^9),0)</f>
        <v>0</v>
      </c>
      <c r="J2139" s="177">
        <f>IF($C$2030&gt;0,IPMT('Assumptions (Biomass)'!$V$7,Model!AD$1,'Assumptions (Biomass)'!$V$10,'Assumptions (Biomass)'!$V$5*Model!$C$2030*'Assumptions (Biomass)'!$B$2/10^9),0)</f>
        <v>0</v>
      </c>
      <c r="K2139" s="177">
        <f>IF($C$2030&gt;0,IPMT('Assumptions (Biomass)'!$V$7,Model!AE$1,'Assumptions (Biomass)'!$V$10,'Assumptions (Biomass)'!$V$5*Model!$C$2030*'Assumptions (Biomass)'!$B$2/10^9),0)</f>
        <v>0</v>
      </c>
      <c r="L2139" s="177">
        <f>IF($C$2030&gt;0,IPMT('Assumptions (Biomass)'!$V$7,Model!AF$1,'Assumptions (Biomass)'!$V$10,'Assumptions (Biomass)'!$V$5*Model!$C$2030*'Assumptions (Biomass)'!$B$2/10^9),0)</f>
        <v>0</v>
      </c>
      <c r="M2139" s="177">
        <f>IF($C$2030&gt;0,IPMT('Assumptions (Biomass)'!$V$7,Model!AG$1,'Assumptions (Biomass)'!$V$10,'Assumptions (Biomass)'!$V$5*Model!$C$2030*'Assumptions (Biomass)'!$B$2/10^9),0)</f>
        <v>0</v>
      </c>
      <c r="N2139" s="177">
        <f>IF($C$2030&gt;0,IPMT('Assumptions (Biomass)'!$V$7,Model!AH$1,'Assumptions (Biomass)'!$V$10,'Assumptions (Biomass)'!$V$5*Model!$C$2030*'Assumptions (Biomass)'!$B$2/10^9),0)</f>
        <v>0</v>
      </c>
      <c r="O2139" s="177">
        <f>IF($C$2030&gt;0,IPMT('Assumptions (Biomass)'!$V$7,Model!AI$1,'Assumptions (Biomass)'!$V$10,'Assumptions (Biomass)'!$V$5*Model!$C$2030*'Assumptions (Biomass)'!$B$2/10^9),0)</f>
        <v>0</v>
      </c>
      <c r="P2139" s="177">
        <f>IF($C$2030&gt;0,IPMT('Assumptions (Biomass)'!$V$7,Model!AJ$1,'Assumptions (Biomass)'!$V$10,'Assumptions (Biomass)'!$V$5*Model!$C$2030*'Assumptions (Biomass)'!$B$2/10^9),0)</f>
        <v>0</v>
      </c>
      <c r="Q2139" s="177">
        <f>IF($C$2030&gt;0,IPMT('Assumptions (Biomass)'!$V$7,Model!AK$1,'Assumptions (Biomass)'!$V$10,'Assumptions (Biomass)'!$V$5*Model!$C$2030*'Assumptions (Biomass)'!$B$2/10^9),0)</f>
        <v>0</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-0.01479060081</v>
      </c>
      <c r="E2140" s="177">
        <f>IF($D$2030&gt;0,IPMT('Assumptions (Biomass)'!$V$7,Model!X$1,'Assumptions (Biomass)'!$V$10,'Assumptions (Biomass)'!$V$5*Model!$D$2030*'Assumptions (Biomass)'!$B$2/10^9),0)</f>
        <v>-0.01409217186</v>
      </c>
      <c r="F2140" s="177">
        <f>IF($D$2030&gt;0,IPMT('Assumptions (Biomass)'!$V$7,Model!Y$1,'Assumptions (Biomass)'!$V$10,'Assumptions (Biomass)'!$V$5*Model!$D$2030*'Assumptions (Biomass)'!$B$2/10^9),0)</f>
        <v>-0.01336056753</v>
      </c>
      <c r="G2140" s="177">
        <f>IF($D$2030&gt;0,IPMT('Assumptions (Biomass)'!$V$7,Model!Z$1,'Assumptions (Biomass)'!$V$10,'Assumptions (Biomass)'!$V$5*Model!$D$2030*'Assumptions (Biomass)'!$B$2/10^9),0)</f>
        <v>-0.012594212</v>
      </c>
      <c r="H2140" s="177">
        <f>IF($D$2030&gt;0,IPMT('Assumptions (Biomass)'!$V$7,Model!AA$1,'Assumptions (Biomass)'!$V$10,'Assumptions (Biomass)'!$V$5*Model!$D$2030*'Assumptions (Biomass)'!$B$2/10^9),0)</f>
        <v>-0.01179145459</v>
      </c>
      <c r="I2140" s="177">
        <f>IF($D$2030&gt;0,IPMT('Assumptions (Biomass)'!$V$7,Model!AB$1,'Assumptions (Biomass)'!$V$10,'Assumptions (Biomass)'!$V$5*Model!$D$2030*'Assumptions (Biomass)'!$B$2/10^9),0)</f>
        <v>-0.01095056619</v>
      </c>
      <c r="J2140" s="177">
        <f>IF($D$2030&gt;0,IPMT('Assumptions (Biomass)'!$V$7,Model!AC$1,'Assumptions (Biomass)'!$V$10,'Assumptions (Biomass)'!$V$5*Model!$D$2030*'Assumptions (Biomass)'!$B$2/10^9),0)</f>
        <v>-0.0100697356</v>
      </c>
      <c r="K2140" s="177">
        <f>IF($D$2030&gt;0,IPMT('Assumptions (Biomass)'!$V$7,Model!AD$1,'Assumptions (Biomass)'!$V$10,'Assumptions (Biomass)'!$V$5*Model!$D$2030*'Assumptions (Biomass)'!$B$2/10^9),0)</f>
        <v>-0.009147065554</v>
      </c>
      <c r="L2140" s="177">
        <f>IF($D$2030&gt;0,IPMT('Assumptions (Biomass)'!$V$7,Model!AE$1,'Assumptions (Biomass)'!$V$10,'Assumptions (Biomass)'!$V$5*Model!$D$2030*'Assumptions (Biomass)'!$B$2/10^9),0)</f>
        <v>-0.008180568681</v>
      </c>
      <c r="M2140" s="177">
        <f>IF($D$2030&gt;0,IPMT('Assumptions (Biomass)'!$V$7,Model!AF$1,'Assumptions (Biomass)'!$V$10,'Assumptions (Biomass)'!$V$5*Model!$D$2030*'Assumptions (Biomass)'!$B$2/10^9),0)</f>
        <v>-0.007168163207</v>
      </c>
      <c r="N2140" s="177">
        <f>IF($D$2030&gt;0,IPMT('Assumptions (Biomass)'!$V$7,Model!AG$1,'Assumptions (Biomass)'!$V$10,'Assumptions (Biomass)'!$V$5*Model!$D$2030*'Assumptions (Biomass)'!$B$2/10^9),0)</f>
        <v>-0.006107668472</v>
      </c>
      <c r="O2140" s="177">
        <f>IF($D$2030&gt;0,IPMT('Assumptions (Biomass)'!$V$7,Model!AH$1,'Assumptions (Biomass)'!$V$10,'Assumptions (Biomass)'!$V$5*Model!$D$2030*'Assumptions (Biomass)'!$B$2/10^9),0)</f>
        <v>-0.004996800238</v>
      </c>
      <c r="P2140" s="177">
        <f>IF($D$2030&gt;0,IPMT('Assumptions (Biomass)'!$V$7,Model!AI$1,'Assumptions (Biomass)'!$V$10,'Assumptions (Biomass)'!$V$5*Model!$D$2030*'Assumptions (Biomass)'!$B$2/10^9),0)</f>
        <v>-0.003833165762</v>
      </c>
      <c r="Q2140" s="177">
        <f>IF($D$2030&gt;0,IPMT('Assumptions (Biomass)'!$V$7,Model!AJ$1,'Assumptions (Biomass)'!$V$10,'Assumptions (Biomass)'!$V$5*Model!$D$2030*'Assumptions (Biomass)'!$B$2/10^9),0)</f>
        <v>-0.002614258649</v>
      </c>
      <c r="R2140" s="177">
        <f>IF($D$2030&gt;0,IPMT('Assumptions (Biomass)'!$V$7,Model!AK$1,'Assumptions (Biomass)'!$V$10,'Assumptions (Biomass)'!$V$5*Model!$D$2030*'Assumptions (Biomass)'!$B$2/10^9),0)</f>
        <v>-0.001337453448</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-0.00008858300056</v>
      </c>
      <c r="F2141" s="160">
        <f>IF($E$2030&gt;0,IPMT('Assumptions (Biomass)'!$V$7,Model!X$1,'Assumptions (Biomass)'!$V$10,'Assumptions (Biomass)'!$V$5*Model!$E$2030*AVERAGE('Assumptions (Biomass)'!$B$2:$C$2)/10^9),0)</f>
        <v>-0.00008440001079</v>
      </c>
      <c r="G2141" s="160">
        <f>IF($E$2030&gt;0,IPMT('Assumptions (Biomass)'!$V$7,Model!Y$1,'Assumptions (Biomass)'!$V$10,'Assumptions (Biomass)'!$V$5*Model!$E$2030*AVERAGE('Assumptions (Biomass)'!$B$2:$C$2)/10^9),0)</f>
        <v>-0.000080018329</v>
      </c>
      <c r="H2141" s="160">
        <f>IF($E$2030&gt;0,IPMT('Assumptions (Biomass)'!$V$7,Model!Z$1,'Assumptions (Biomass)'!$V$10,'Assumptions (Biomass)'!$V$5*Model!$E$2030*AVERAGE('Assumptions (Biomass)'!$B$2:$C$2)/10^9),0)</f>
        <v>-0.00007542851732</v>
      </c>
      <c r="I2141" s="160">
        <f>IF($E$2030&gt;0,IPMT('Assumptions (Biomass)'!$V$7,Model!AA$1,'Assumptions (Biomass)'!$V$10,'Assumptions (Biomass)'!$V$5*Model!$E$2030*AVERAGE('Assumptions (Biomass)'!$B$2:$C$2)/10^9),0)</f>
        <v>-0.00007062068959</v>
      </c>
      <c r="J2141" s="160">
        <f>IF($E$2030&gt;0,IPMT('Assumptions (Biomass)'!$V$7,Model!AB$1,'Assumptions (Biomass)'!$V$10,'Assumptions (Biomass)'!$V$5*Model!$E$2030*AVERAGE('Assumptions (Biomass)'!$B$2:$C$2)/10^9),0)</f>
        <v>-0.00006558449004</v>
      </c>
      <c r="K2141" s="160">
        <f>IF($E$2030&gt;0,IPMT('Assumptions (Biomass)'!$V$7,Model!AC$1,'Assumptions (Biomass)'!$V$10,'Assumptions (Biomass)'!$V$5*Model!$E$2030*AVERAGE('Assumptions (Biomass)'!$B$2:$C$2)/10^9),0)</f>
        <v>-0.00006030907102</v>
      </c>
      <c r="L2141" s="160">
        <f>IF($E$2030&gt;0,IPMT('Assumptions (Biomass)'!$V$7,Model!AD$1,'Assumptions (Biomass)'!$V$10,'Assumptions (Biomass)'!$V$5*Model!$E$2030*AVERAGE('Assumptions (Biomass)'!$B$2:$C$2)/10^9),0)</f>
        <v>-0.00005478306959</v>
      </c>
      <c r="M2141" s="160">
        <f>IF($E$2030&gt;0,IPMT('Assumptions (Biomass)'!$V$7,Model!AE$1,'Assumptions (Biomass)'!$V$10,'Assumptions (Biomass)'!$V$5*Model!$E$2030*AVERAGE('Assumptions (Biomass)'!$B$2:$C$2)/10^9),0)</f>
        <v>-0.00004899458309</v>
      </c>
      <c r="N2141" s="177">
        <f>IF($E$2030&gt;0,IPMT('Assumptions (Biomass)'!$V$7,Model!AF$1,'Assumptions (Biomass)'!$V$10,'Assumptions (Biomass)'!$V$5*Model!$E$2030*AVERAGE('Assumptions (Biomass)'!$B$2:$C$2)/10^9),0)</f>
        <v>-0.00004293114349</v>
      </c>
      <c r="O2141" s="160">
        <f>IF($E$2030&gt;0,IPMT('Assumptions (Biomass)'!$V$7,Model!AG$1,'Assumptions (Biomass)'!$V$10,'Assumptions (Biomass)'!$V$5*Model!$E$2030*AVERAGE('Assumptions (Biomass)'!$B$2:$C$2)/10^9),0)</f>
        <v>-0.0000365796905</v>
      </c>
      <c r="P2141" s="160">
        <f>IF($E$2030&gt;0,IPMT('Assumptions (Biomass)'!$V$7,Model!AH$1,'Assumptions (Biomass)'!$V$10,'Assumptions (Biomass)'!$V$5*Model!$E$2030*AVERAGE('Assumptions (Biomass)'!$B$2:$C$2)/10^9),0)</f>
        <v>-0.00002992654349</v>
      </c>
      <c r="Q2141" s="160">
        <f>IF($E$2030&gt;0,IPMT('Assumptions (Biomass)'!$V$7,Model!AI$1,'Assumptions (Biomass)'!$V$10,'Assumptions (Biomass)'!$V$5*Model!$E$2030*AVERAGE('Assumptions (Biomass)'!$B$2:$C$2)/10^9),0)</f>
        <v>-0.00002295737201</v>
      </c>
      <c r="R2141" s="160">
        <f>IF($E$2030&gt;0,IPMT('Assumptions (Biomass)'!$V$7,Model!AJ$1,'Assumptions (Biomass)'!$V$10,'Assumptions (Biomass)'!$V$5*Model!$E$2030*AVERAGE('Assumptions (Biomass)'!$B$2:$C$2)/10^9),0)</f>
        <v>-0.00001565716487</v>
      </c>
      <c r="S2141" s="160">
        <f>IF($E$2030&gt;0,IPMT('Assumptions (Biomass)'!$V$7,Model!AK$1,'Assumptions (Biomass)'!$V$10,'Assumptions (Biomass)'!$V$5*Model!$E$2030*AVERAGE('Assumptions (Biomass)'!$B$2:$C$2)/10^9),0)</f>
        <v>-0.000008010197903</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-0.00421852075</v>
      </c>
      <c r="G2142" s="160">
        <f>IF($F$2030&gt;0,IPMT('Assumptions (Biomass)'!$V$7,Model!X$1,'Assumptions (Biomass)'!$V$10,'Assumptions (Biomass)'!$V$5*Model!$F$2030*AVERAGE('Assumptions (Biomass)'!$B$2:$D$2)/10^9),0)</f>
        <v>-0.004019317415</v>
      </c>
      <c r="H2142" s="160">
        <f>IF($F$2030&gt;0,IPMT('Assumptions (Biomass)'!$V$7,Model!Y$1,'Assumptions (Biomass)'!$V$10,'Assumptions (Biomass)'!$V$5*Model!$F$2030*AVERAGE('Assumptions (Biomass)'!$B$2:$D$2)/10^9),0)</f>
        <v>-0.003810651921</v>
      </c>
      <c r="I2142" s="160">
        <f>IF($F$2030&gt;0,IPMT('Assumptions (Biomass)'!$V$7,Model!Z$1,'Assumptions (Biomass)'!$V$10,'Assumptions (Biomass)'!$V$5*Model!$F$2030*AVERAGE('Assumptions (Biomass)'!$B$2:$D$2)/10^9),0)</f>
        <v>-0.003592074816</v>
      </c>
      <c r="J2142" s="160">
        <f>IF($F$2030&gt;0,IPMT('Assumptions (Biomass)'!$V$7,Model!AA$1,'Assumptions (Biomass)'!$V$10,'Assumptions (Biomass)'!$V$5*Model!$F$2030*AVERAGE('Assumptions (Biomass)'!$B$2:$D$2)/10^9),0)</f>
        <v>-0.003363115299</v>
      </c>
      <c r="K2142" s="160">
        <f>IF($F$2030&gt;0,IPMT('Assumptions (Biomass)'!$V$7,Model!AB$1,'Assumptions (Biomass)'!$V$10,'Assumptions (Biomass)'!$V$5*Model!$F$2030*AVERAGE('Assumptions (Biomass)'!$B$2:$D$2)/10^9),0)</f>
        <v>-0.003123280205</v>
      </c>
      <c r="L2142" s="160">
        <f>IF($F$2030&gt;0,IPMT('Assumptions (Biomass)'!$V$7,Model!AC$1,'Assumptions (Biomass)'!$V$10,'Assumptions (Biomass)'!$V$5*Model!$F$2030*AVERAGE('Assumptions (Biomass)'!$B$2:$D$2)/10^9),0)</f>
        <v>-0.002872052943</v>
      </c>
      <c r="M2142" s="160">
        <f>IF($F$2030&gt;0,IPMT('Assumptions (Biomass)'!$V$7,Model!AD$1,'Assumptions (Biomass)'!$V$10,'Assumptions (Biomass)'!$V$5*Model!$F$2030*AVERAGE('Assumptions (Biomass)'!$B$2:$D$2)/10^9),0)</f>
        <v>-0.002608892387</v>
      </c>
      <c r="N2142" s="177">
        <f>IF($F$2030&gt;0,IPMT('Assumptions (Biomass)'!$V$7,Model!AE$1,'Assumptions (Biomass)'!$V$10,'Assumptions (Biomass)'!$V$5*Model!$F$2030*AVERAGE('Assumptions (Biomass)'!$B$2:$D$2)/10^9),0)</f>
        <v>-0.002333231705</v>
      </c>
      <c r="O2142" s="160">
        <f>IF($F$2030&gt;0,IPMT('Assumptions (Biomass)'!$V$7,Model!AF$1,'Assumptions (Biomass)'!$V$10,'Assumptions (Biomass)'!$V$5*Model!$F$2030*AVERAGE('Assumptions (Biomass)'!$B$2:$D$2)/10^9),0)</f>
        <v>-0.00204447714</v>
      </c>
      <c r="P2142" s="160">
        <f>IF($F$2030&gt;0,IPMT('Assumptions (Biomass)'!$V$7,Model!AG$1,'Assumptions (Biomass)'!$V$10,'Assumptions (Biomass)'!$V$5*Model!$F$2030*AVERAGE('Assumptions (Biomass)'!$B$2:$D$2)/10^9),0)</f>
        <v>-0.001742006733</v>
      </c>
      <c r="Q2142" s="160">
        <f>IF($F$2030&gt;0,IPMT('Assumptions (Biomass)'!$V$7,Model!AH$1,'Assumptions (Biomass)'!$V$10,'Assumptions (Biomass)'!$V$5*Model!$F$2030*AVERAGE('Assumptions (Biomass)'!$B$2:$D$2)/10^9),0)</f>
        <v>-0.001425168982</v>
      </c>
      <c r="R2142" s="160">
        <f>IF($F$2030&gt;0,IPMT('Assumptions (Biomass)'!$V$7,Model!AI$1,'Assumptions (Biomass)'!$V$10,'Assumptions (Biomass)'!$V$5*Model!$F$2030*AVERAGE('Assumptions (Biomass)'!$B$2:$D$2)/10^9),0)</f>
        <v>-0.001093281437</v>
      </c>
      <c r="S2142" s="160">
        <f>IF($F$2030&gt;0,IPMT('Assumptions (Biomass)'!$V$7,Model!AJ$1,'Assumptions (Biomass)'!$V$10,'Assumptions (Biomass)'!$V$5*Model!$F$2030*AVERAGE('Assumptions (Biomass)'!$B$2:$D$2)/10^9),0)</f>
        <v>-0.0007456292346</v>
      </c>
      <c r="T2142" s="160">
        <f>IF($F$2030&gt;0,IPMT('Assumptions (Biomass)'!$V$7,Model!AK$1,'Assumptions (Biomass)'!$V$10,'Assumptions (Biomass)'!$V$5*Model!$F$2030*AVERAGE('Assumptions (Biomass)'!$B$2:$D$2)/10^9),0)</f>
        <v>-0.0003814635522</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-0.001475030734</v>
      </c>
      <c r="H2143" s="160">
        <f>IF($G$2030&gt;0,IPMT('Assumptions (Biomass)'!$V$7,Model!X$1,'Assumptions (Biomass)'!$V$10,'Assumptions (Biomass)'!$V$5*Model!$G$2030*AVERAGE('Assumptions (Biomass)'!$C$2:$E$2)/10^9),0)</f>
        <v>-0.00140537811</v>
      </c>
      <c r="I2143" s="160">
        <f>IF($G$2030&gt;0,IPMT('Assumptions (Biomass)'!$V$7,Model!Y$1,'Assumptions (Biomass)'!$V$10,'Assumptions (Biomass)'!$V$5*Model!$G$2030*AVERAGE('Assumptions (Biomass)'!$C$2:$E$2)/10^9),0)</f>
        <v>-0.001332416985</v>
      </c>
      <c r="J2143" s="160">
        <f>IF($G$2030&gt;0,IPMT('Assumptions (Biomass)'!$V$7,Model!Z$1,'Assumptions (Biomass)'!$V$10,'Assumptions (Biomass)'!$V$5*Model!$G$2030*AVERAGE('Assumptions (Biomass)'!$C$2:$E$2)/10^9),0)</f>
        <v>-0.001255990208</v>
      </c>
      <c r="K2143" s="160">
        <f>IF($G$2030&gt;0,IPMT('Assumptions (Biomass)'!$V$7,Model!AA$1,'Assumptions (Biomass)'!$V$10,'Assumptions (Biomass)'!$V$5*Model!$G$2030*AVERAGE('Assumptions (Biomass)'!$C$2:$E$2)/10^9),0)</f>
        <v>-0.001175933158</v>
      </c>
      <c r="L2143" s="160">
        <f>IF($G$2030&gt;0,IPMT('Assumptions (Biomass)'!$V$7,Model!AB$1,'Assumptions (Biomass)'!$V$10,'Assumptions (Biomass)'!$V$5*Model!$G$2030*AVERAGE('Assumptions (Biomass)'!$C$2:$E$2)/10^9),0)</f>
        <v>-0.001092073399</v>
      </c>
      <c r="M2143" s="160">
        <f>IF($G$2030&gt;0,IPMT('Assumptions (Biomass)'!$V$7,Model!AC$1,'Assumptions (Biomass)'!$V$10,'Assumptions (Biomass)'!$V$5*Model!$G$2030*AVERAGE('Assumptions (Biomass)'!$C$2:$E$2)/10^9),0)</f>
        <v>-0.001004230301</v>
      </c>
      <c r="N2143" s="160">
        <f>IF($G$2030&gt;0,IPMT('Assumptions (Biomass)'!$V$7,Model!AD$1,'Assumptions (Biomass)'!$V$10,'Assumptions (Biomass)'!$V$5*Model!$G$2030*AVERAGE('Assumptions (Biomass)'!$C$2:$E$2)/10^9),0)</f>
        <v>-0.0009122146557</v>
      </c>
      <c r="O2143" s="160">
        <f>IF($G$2030&gt;0,IPMT('Assumptions (Biomass)'!$V$7,Model!AE$1,'Assumptions (Biomass)'!$V$10,'Assumptions (Biomass)'!$V$5*Model!$G$2030*AVERAGE('Assumptions (Biomass)'!$C$2:$E$2)/10^9),0)</f>
        <v>-0.0008158282674</v>
      </c>
      <c r="P2143" s="160">
        <f>IF($G$2030&gt;0,IPMT('Assumptions (Biomass)'!$V$7,Model!AF$1,'Assumptions (Biomass)'!$V$10,'Assumptions (Biomass)'!$V$5*Model!$G$2030*AVERAGE('Assumptions (Biomass)'!$C$2:$E$2)/10^9),0)</f>
        <v>-0.0007148635257</v>
      </c>
      <c r="Q2143" s="160">
        <f>IF($G$2030&gt;0,IPMT('Assumptions (Biomass)'!$V$7,Model!AG$1,'Assumptions (Biomass)'!$V$10,'Assumptions (Biomass)'!$V$5*Model!$G$2030*AVERAGE('Assumptions (Biomass)'!$C$2:$E$2)/10^9),0)</f>
        <v>-0.0006091029587</v>
      </c>
      <c r="R2143" s="160">
        <f>IF($G$2030&gt;0,IPMT('Assumptions (Biomass)'!$V$7,Model!AH$1,'Assumptions (Biomass)'!$V$10,'Assumptions (Biomass)'!$V$5*Model!$G$2030*AVERAGE('Assumptions (Biomass)'!$C$2:$E$2)/10^9),0)</f>
        <v>-0.0004983187648</v>
      </c>
      <c r="S2143" s="160">
        <f>IF($G$2030&gt;0,IPMT('Assumptions (Biomass)'!$V$7,Model!AI$1,'Assumptions (Biomass)'!$V$10,'Assumptions (Biomass)'!$V$5*Model!$G$2030*AVERAGE('Assumptions (Biomass)'!$C$2:$E$2)/10^9),0)</f>
        <v>-0.0003822723217</v>
      </c>
      <c r="T2143" s="160">
        <f>IF($G$2030&gt;0,IPMT('Assumptions (Biomass)'!$V$7,Model!AJ$1,'Assumptions (Biomass)'!$V$10,'Assumptions (Biomass)'!$V$5*Model!$G$2030*AVERAGE('Assumptions (Biomass)'!$C$2:$E$2)/10^9),0)</f>
        <v>-0.0002607136725</v>
      </c>
      <c r="U2143" s="160">
        <f>IF($G$2030&gt;0,IPMT('Assumptions (Biomass)'!$V$7,Model!AK$1,'Assumptions (Biomass)'!$V$10,'Assumptions (Biomass)'!$V$5*Model!$G$2030*AVERAGE('Assumptions (Biomass)'!$C$2:$E$2)/10^9),0)</f>
        <v>-0.0001333809875</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-0.0005017567618</v>
      </c>
      <c r="I2144" s="160">
        <f>IF($H$2030&gt;0,IPMT('Assumptions (Biomass)'!$V$7,Model!X$1,'Assumptions (Biomass)'!$V$10,'Assumptions (Biomass)'!$V$5*Model!$H$2030*AVERAGE('Assumptions (Biomass)'!$D$2:$F$2)/10^9),0)</f>
        <v>-0.0004780632383</v>
      </c>
      <c r="J2144" s="160">
        <f>IF($H$2030&gt;0,IPMT('Assumptions (Biomass)'!$V$7,Model!Y$1,'Assumptions (Biomass)'!$V$10,'Assumptions (Biomass)'!$V$5*Model!$H$2030*AVERAGE('Assumptions (Biomass)'!$D$2:$F$2)/10^9),0)</f>
        <v>-0.0004532442724</v>
      </c>
      <c r="K2144" s="160">
        <f>IF($H$2030&gt;0,IPMT('Assumptions (Biomass)'!$V$7,Model!Z$1,'Assumptions (Biomass)'!$V$10,'Assumptions (Biomass)'!$V$5*Model!$H$2030*AVERAGE('Assumptions (Biomass)'!$D$2:$F$2)/10^9),0)</f>
        <v>-0.0004272464057</v>
      </c>
      <c r="L2144" s="160">
        <f>IF($H$2030&gt;0,IPMT('Assumptions (Biomass)'!$V$7,Model!AA$1,'Assumptions (Biomass)'!$V$10,'Assumptions (Biomass)'!$V$5*Model!$H$2030*AVERAGE('Assumptions (Biomass)'!$D$2:$F$2)/10^9),0)</f>
        <v>-0.0004000136403</v>
      </c>
      <c r="M2144" s="160">
        <f>IF($H$2030&gt;0,IPMT('Assumptions (Biomass)'!$V$7,Model!AB$1,'Assumptions (Biomass)'!$V$10,'Assumptions (Biomass)'!$V$5*Model!$H$2030*AVERAGE('Assumptions (Biomass)'!$D$2:$F$2)/10^9),0)</f>
        <v>-0.0003714873185</v>
      </c>
      <c r="N2144" s="160">
        <f>IF($H$2030&gt;0,IPMT('Assumptions (Biomass)'!$V$7,Model!AC$1,'Assumptions (Biomass)'!$V$10,'Assumptions (Biomass)'!$V$5*Model!$H$2030*AVERAGE('Assumptions (Biomass)'!$D$2:$F$2)/10^9),0)</f>
        <v>-0.0003416059965</v>
      </c>
      <c r="O2144" s="160">
        <f>IF($H$2030&gt;0,IPMT('Assumptions (Biomass)'!$V$7,Model!AD$1,'Assumptions (Biomass)'!$V$10,'Assumptions (Biomass)'!$V$5*Model!$H$2030*AVERAGE('Assumptions (Biomass)'!$D$2:$F$2)/10^9),0)</f>
        <v>-0.0003103053116</v>
      </c>
      <c r="P2144" s="160">
        <f>IF($H$2030&gt;0,IPMT('Assumptions (Biomass)'!$V$7,Model!AE$1,'Assumptions (Biomass)'!$V$10,'Assumptions (Biomass)'!$V$5*Model!$H$2030*AVERAGE('Assumptions (Biomass)'!$D$2:$F$2)/10^9),0)</f>
        <v>-0.0002775178443</v>
      </c>
      <c r="Q2144" s="160">
        <f>IF($H$2030&gt;0,IPMT('Assumptions (Biomass)'!$V$7,Model!AF$1,'Assumptions (Biomass)'!$V$10,'Assumptions (Biomass)'!$V$5*Model!$H$2030*AVERAGE('Assumptions (Biomass)'!$D$2:$F$2)/10^9),0)</f>
        <v>-0.0002431729722</v>
      </c>
      <c r="R2144" s="160">
        <f>IF($H$2030&gt;0,IPMT('Assumptions (Biomass)'!$V$7,Model!AG$1,'Assumptions (Biomass)'!$V$10,'Assumptions (Biomass)'!$V$5*Model!$H$2030*AVERAGE('Assumptions (Biomass)'!$D$2:$F$2)/10^9),0)</f>
        <v>-0.0002071967187</v>
      </c>
      <c r="S2144" s="160">
        <f>IF($H$2030&gt;0,IPMT('Assumptions (Biomass)'!$V$7,Model!AH$1,'Assumptions (Biomass)'!$V$10,'Assumptions (Biomass)'!$V$5*Model!$H$2030*AVERAGE('Assumptions (Biomass)'!$D$2:$F$2)/10^9),0)</f>
        <v>-0.0001695115932</v>
      </c>
      <c r="T2144" s="160">
        <f>IF($H$2030&gt;0,IPMT('Assumptions (Biomass)'!$V$7,Model!AI$1,'Assumptions (Biomass)'!$V$10,'Assumptions (Biomass)'!$V$5*Model!$H$2030*AVERAGE('Assumptions (Biomass)'!$D$2:$F$2)/10^9),0)</f>
        <v>-0.0001300364242</v>
      </c>
      <c r="U2144" s="160">
        <f>IF($H$2030&gt;0,IPMT('Assumptions (Biomass)'!$V$7,Model!AJ$1,'Assumptions (Biomass)'!$V$10,'Assumptions (Biomass)'!$V$5*Model!$H$2030*AVERAGE('Assumptions (Biomass)'!$D$2:$F$2)/10^9),0)</f>
        <v>-0.00008868618466</v>
      </c>
      <c r="V2144" s="160">
        <f>IF($H$2030&gt;0,IPMT('Assumptions (Biomass)'!$V$7,Model!AK$1,'Assumptions (Biomass)'!$V$10,'Assumptions (Biomass)'!$V$5*Model!$H$2030*AVERAGE('Assumptions (Biomass)'!$D$2:$F$2)/10^9),0)</f>
        <v>-0.00004537180876</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-0.004907966477</v>
      </c>
      <c r="J2145" s="160">
        <f>IF($I$2030&gt;0,IPMT('Assumptions (Biomass)'!$V$7,Model!X$1,'Assumptions (Biomass)'!$V$10,'Assumptions (Biomass)'!$V$5*Model!$I$2030*AVERAGE('Assumptions (Biomass)'!$E$2:$G$2)/10^9),0)</f>
        <v>-0.004676206732</v>
      </c>
      <c r="K2145" s="160">
        <f>IF($I$2030&gt;0,IPMT('Assumptions (Biomass)'!$V$7,Model!Y$1,'Assumptions (Biomass)'!$V$10,'Assumptions (Biomass)'!$V$5*Model!$I$2030*AVERAGE('Assumptions (Biomass)'!$E$2:$G$2)/10^9),0)</f>
        <v>-0.0044334384</v>
      </c>
      <c r="L2145" s="160">
        <f>IF($I$2030&gt;0,IPMT('Assumptions (Biomass)'!$V$7,Model!Z$1,'Assumptions (Biomass)'!$V$10,'Assumptions (Biomass)'!$V$5*Model!$I$2030*AVERAGE('Assumptions (Biomass)'!$E$2:$G$2)/10^9),0)</f>
        <v>-0.004179138572</v>
      </c>
      <c r="M2145" s="160">
        <f>IF($I$2030&gt;0,IPMT('Assumptions (Biomass)'!$V$7,Model!AA$1,'Assumptions (Biomass)'!$V$10,'Assumptions (Biomass)'!$V$5*Model!$I$2030*AVERAGE('Assumptions (Biomass)'!$E$2:$G$2)/10^9),0)</f>
        <v>-0.003912759501</v>
      </c>
      <c r="N2145" s="160">
        <f>IF($I$2030&gt;0,IPMT('Assumptions (Biomass)'!$V$7,Model!AB$1,'Assumptions (Biomass)'!$V$10,'Assumptions (Biomass)'!$V$5*Model!$I$2030*AVERAGE('Assumptions (Biomass)'!$E$2:$G$2)/10^9),0)</f>
        <v>-0.003633727425</v>
      </c>
      <c r="O2145" s="160">
        <f>IF($I$2030&gt;0,IPMT('Assumptions (Biomass)'!$V$7,Model!AC$1,'Assumptions (Biomass)'!$V$10,'Assumptions (Biomass)'!$V$5*Model!$I$2030*AVERAGE('Assumptions (Biomass)'!$E$2:$G$2)/10^9),0)</f>
        <v>-0.003341441326</v>
      </c>
      <c r="P2145" s="160">
        <f>IF($I$2030&gt;0,IPMT('Assumptions (Biomass)'!$V$7,Model!AD$1,'Assumptions (Biomass)'!$V$10,'Assumptions (Biomass)'!$V$5*Model!$I$2030*AVERAGE('Assumptions (Biomass)'!$E$2:$G$2)/10^9),0)</f>
        <v>-0.003035271636</v>
      </c>
      <c r="Q2145" s="160">
        <f>IF($I$2030&gt;0,IPMT('Assumptions (Biomass)'!$V$7,Model!AE$1,'Assumptions (Biomass)'!$V$10,'Assumptions (Biomass)'!$V$5*Model!$I$2030*AVERAGE('Assumptions (Biomass)'!$E$2:$G$2)/10^9),0)</f>
        <v>-0.002714558887</v>
      </c>
      <c r="R2145" s="160">
        <f>IF($I$2030&gt;0,IPMT('Assumptions (Biomass)'!$V$7,Model!AF$1,'Assumptions (Biomass)'!$V$10,'Assumptions (Biomass)'!$V$5*Model!$I$2030*AVERAGE('Assumptions (Biomass)'!$E$2:$G$2)/10^9),0)</f>
        <v>-0.002378612281</v>
      </c>
      <c r="S2145" s="160">
        <f>IF($I$2030&gt;0,IPMT('Assumptions (Biomass)'!$V$7,Model!AG$1,'Assumptions (Biomass)'!$V$10,'Assumptions (Biomass)'!$V$5*Model!$I$2030*AVERAGE('Assumptions (Biomass)'!$E$2:$G$2)/10^9),0)</f>
        <v>-0.002026708212</v>
      </c>
      <c r="T2145" s="160">
        <f>IF($I$2030&gt;0,IPMT('Assumptions (Biomass)'!$V$7,Model!AH$1,'Assumptions (Biomass)'!$V$10,'Assumptions (Biomass)'!$V$5*Model!$I$2030*AVERAGE('Assumptions (Biomass)'!$E$2:$G$2)/10^9),0)</f>
        <v>-0.0016580887</v>
      </c>
      <c r="U2145" s="160">
        <f>IF($I$2030&gt;0,IPMT('Assumptions (Biomass)'!$V$7,Model!AI$1,'Assumptions (Biomass)'!$V$10,'Assumptions (Biomass)'!$V$5*Model!$I$2030*AVERAGE('Assumptions (Biomass)'!$E$2:$G$2)/10^9),0)</f>
        <v>-0.001271959761</v>
      </c>
      <c r="V2145" s="160">
        <f>IF($I$2030&gt;0,IPMT('Assumptions (Biomass)'!$V$7,Model!AJ$1,'Assumptions (Biomass)'!$V$10,'Assumptions (Biomass)'!$V$5*Model!$I$2030*AVERAGE('Assumptions (Biomass)'!$E$2:$G$2)/10^9),0)</f>
        <v>-0.0008674896971</v>
      </c>
      <c r="W2145" s="160">
        <f>IF($I$2030&gt;0,IPMT('Assumptions (Biomass)'!$V$7,Model!AK$1,'Assumptions (Biomass)'!$V$10,'Assumptions (Biomass)'!$V$5*Model!$I$2030*AVERAGE('Assumptions (Biomass)'!$E$2:$G$2)/10^9),0)</f>
        <v>-0.0004438073054</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-0.003011955091</v>
      </c>
      <c r="K2146" s="160">
        <f>IF($J$2030&gt;0,IPMT('Assumptions (Biomass)'!$V$7,Model!X$1,'Assumptions (Biomass)'!$V$10,'Assumptions (Biomass)'!$V$5*Model!$J$2030*AVERAGE('Assumptions (Biomass)'!$F$2:$H$2)/10^9),0)</f>
        <v>-0.002869727155</v>
      </c>
      <c r="L2146" s="160">
        <f>IF($J$2030&gt;0,IPMT('Assumptions (Biomass)'!$V$7,Model!Y$1,'Assumptions (Biomass)'!$V$10,'Assumptions (Biomass)'!$V$5*Model!$J$2030*AVERAGE('Assumptions (Biomass)'!$F$2:$H$2)/10^9),0)</f>
        <v>-0.002720743392</v>
      </c>
      <c r="M2146" s="160">
        <f>IF($J$2030&gt;0,IPMT('Assumptions (Biomass)'!$V$7,Model!Z$1,'Assumptions (Biomass)'!$V$10,'Assumptions (Biomass)'!$V$5*Model!$J$2030*AVERAGE('Assumptions (Biomass)'!$F$2:$H$2)/10^9),0)</f>
        <v>-0.0025646829</v>
      </c>
      <c r="N2146" s="160">
        <f>IF($J$2030&gt;0,IPMT('Assumptions (Biomass)'!$V$7,Model!AA$1,'Assumptions (Biomass)'!$V$10,'Assumptions (Biomass)'!$V$5*Model!$J$2030*AVERAGE('Assumptions (Biomass)'!$F$2:$H$2)/10^9),0)</f>
        <v>-0.002401209535</v>
      </c>
      <c r="O2146" s="160">
        <f>IF($J$2030&gt;0,IPMT('Assumptions (Biomass)'!$V$7,Model!AB$1,'Assumptions (Biomass)'!$V$10,'Assumptions (Biomass)'!$V$5*Model!$J$2030*AVERAGE('Assumptions (Biomass)'!$F$2:$H$2)/10^9),0)</f>
        <v>-0.002229971185</v>
      </c>
      <c r="P2146" s="160">
        <f>IF($J$2030&gt;0,IPMT('Assumptions (Biomass)'!$V$7,Model!AC$1,'Assumptions (Biomass)'!$V$10,'Assumptions (Biomass)'!$V$5*Model!$J$2030*AVERAGE('Assumptions (Biomass)'!$F$2:$H$2)/10^9),0)</f>
        <v>-0.002050599013</v>
      </c>
      <c r="Q2146" s="160">
        <f>IF($J$2030&gt;0,IPMT('Assumptions (Biomass)'!$V$7,Model!AD$1,'Assumptions (Biomass)'!$V$10,'Assumptions (Biomass)'!$V$5*Model!$J$2030*AVERAGE('Assumptions (Biomass)'!$F$2:$H$2)/10^9),0)</f>
        <v>-0.001862706663</v>
      </c>
      <c r="R2146" s="160">
        <f>IF($J$2030&gt;0,IPMT('Assumptions (Biomass)'!$V$7,Model!AE$1,'Assumptions (Biomass)'!$V$10,'Assumptions (Biomass)'!$V$5*Model!$J$2030*AVERAGE('Assumptions (Biomass)'!$F$2:$H$2)/10^9),0)</f>
        <v>-0.001665889426</v>
      </c>
      <c r="S2146" s="160">
        <f>IF($J$2030&gt;0,IPMT('Assumptions (Biomass)'!$V$7,Model!AF$1,'Assumptions (Biomass)'!$V$10,'Assumptions (Biomass)'!$V$5*Model!$J$2030*AVERAGE('Assumptions (Biomass)'!$F$2:$H$2)/10^9),0)</f>
        <v>-0.001459723371</v>
      </c>
      <c r="T2146" s="160">
        <f>IF($J$2030&gt;0,IPMT('Assumptions (Biomass)'!$V$7,Model!AG$1,'Assumptions (Biomass)'!$V$10,'Assumptions (Biomass)'!$V$5*Model!$J$2030*AVERAGE('Assumptions (Biomass)'!$F$2:$H$2)/10^9),0)</f>
        <v>-0.001243764428</v>
      </c>
      <c r="U2146" s="160">
        <f>IF($J$2030&gt;0,IPMT('Assumptions (Biomass)'!$V$7,Model!AH$1,'Assumptions (Biomass)'!$V$10,'Assumptions (Biomass)'!$V$5*Model!$J$2030*AVERAGE('Assumptions (Biomass)'!$F$2:$H$2)/10^9),0)</f>
        <v>-0.001017547435</v>
      </c>
      <c r="V2146" s="160">
        <f>IF($J$2030&gt;0,IPMT('Assumptions (Biomass)'!$V$7,Model!AI$1,'Assumptions (Biomass)'!$V$10,'Assumptions (Biomass)'!$V$5*Model!$J$2030*AVERAGE('Assumptions (Biomass)'!$F$2:$H$2)/10^9),0)</f>
        <v>-0.0007805851355</v>
      </c>
      <c r="W2146" s="160">
        <f>IF($J$2030&gt;0,IPMT('Assumptions (Biomass)'!$V$7,Model!AJ$1,'Assumptions (Biomass)'!$V$10,'Assumptions (Biomass)'!$V$5*Model!$J$2030*AVERAGE('Assumptions (Biomass)'!$F$2:$H$2)/10^9),0)</f>
        <v>-0.0005323671264</v>
      </c>
      <c r="X2146" s="160">
        <f>IF($J$2030&gt;0,IPMT('Assumptions (Biomass)'!$V$7,Model!AK$1,'Assumptions (Biomass)'!$V$10,'Assumptions (Biomass)'!$V$5*Model!$J$2030*AVERAGE('Assumptions (Biomass)'!$F$2:$H$2)/10^9),0)</f>
        <v>-0.0002723587619</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-0.004120469112</v>
      </c>
      <c r="L2147" s="160">
        <f>IF($K$2030&gt;0,IPMT('Assumptions (Biomass)'!$V$7,Model!X$1,'Assumptions (Biomass)'!$V$10,'Assumptions (Biomass)'!$V$5*Model!$K$2030*AVERAGE('Assumptions (Biomass)'!$G$2:$I$2)/10^9),0)</f>
        <v>-0.003925895886</v>
      </c>
      <c r="M2147" s="160">
        <f>IF($K$2030&gt;0,IPMT('Assumptions (Biomass)'!$V$7,Model!Y$1,'Assumptions (Biomass)'!$V$10,'Assumptions (Biomass)'!$V$5*Model!$K$2030*AVERAGE('Assumptions (Biomass)'!$G$2:$I$2)/10^9),0)</f>
        <v>-0.003722080432</v>
      </c>
      <c r="N2147" s="160">
        <f>IF($K$2030&gt;0,IPMT('Assumptions (Biomass)'!$V$7,Model!Z$1,'Assumptions (Biomass)'!$V$10,'Assumptions (Biomass)'!$V$5*Model!$K$2030*AVERAGE('Assumptions (Biomass)'!$G$2:$I$2)/10^9),0)</f>
        <v>-0.003508583744</v>
      </c>
      <c r="O2147" s="160">
        <f>IF($K$2030&gt;0,IPMT('Assumptions (Biomass)'!$V$7,Model!AA$1,'Assumptions (Biomass)'!$V$10,'Assumptions (Biomass)'!$V$5*Model!$K$2030*AVERAGE('Assumptions (Biomass)'!$G$2:$I$2)/10^9),0)</f>
        <v>-0.003284945964</v>
      </c>
      <c r="P2147" s="160">
        <f>IF($K$2030&gt;0,IPMT('Assumptions (Biomass)'!$V$7,Model!AB$1,'Assumptions (Biomass)'!$V$10,'Assumptions (Biomass)'!$V$5*Model!$K$2030*AVERAGE('Assumptions (Biomass)'!$G$2:$I$2)/10^9),0)</f>
        <v>-0.003050685388</v>
      </c>
      <c r="Q2147" s="160">
        <f>IF($K$2030&gt;0,IPMT('Assumptions (Biomass)'!$V$7,Model!AC$1,'Assumptions (Biomass)'!$V$10,'Assumptions (Biomass)'!$V$5*Model!$K$2030*AVERAGE('Assumptions (Biomass)'!$G$2:$I$2)/10^9),0)</f>
        <v>-0.002805297436</v>
      </c>
      <c r="R2147" s="160">
        <f>IF($K$2030&gt;0,IPMT('Assumptions (Biomass)'!$V$7,Model!AD$1,'Assumptions (Biomass)'!$V$10,'Assumptions (Biomass)'!$V$5*Model!$K$2030*AVERAGE('Assumptions (Biomass)'!$G$2:$I$2)/10^9),0)</f>
        <v>-0.002548253555</v>
      </c>
      <c r="S2147" s="160">
        <f>IF($K$2030&gt;0,IPMT('Assumptions (Biomass)'!$V$7,Model!AE$1,'Assumptions (Biomass)'!$V$10,'Assumptions (Biomass)'!$V$5*Model!$K$2030*AVERAGE('Assumptions (Biomass)'!$G$2:$I$2)/10^9),0)</f>
        <v>-0.00227900009</v>
      </c>
      <c r="T2147" s="160">
        <f>IF($K$2030&gt;0,IPMT('Assumptions (Biomass)'!$V$7,Model!AF$1,'Assumptions (Biomass)'!$V$10,'Assumptions (Biomass)'!$V$5*Model!$K$2030*AVERAGE('Assumptions (Biomass)'!$G$2:$I$2)/10^9),0)</f>
        <v>-0.001996957086</v>
      </c>
      <c r="U2147" s="160">
        <f>IF($K$2030&gt;0,IPMT('Assumptions (Biomass)'!$V$7,Model!AG$1,'Assumptions (Biomass)'!$V$10,'Assumptions (Biomass)'!$V$5*Model!$K$2030*AVERAGE('Assumptions (Biomass)'!$G$2:$I$2)/10^9),0)</f>
        <v>-0.001701517039</v>
      </c>
      <c r="V2147" s="160">
        <f>IF($K$2030&gt;0,IPMT('Assumptions (Biomass)'!$V$7,Model!AH$1,'Assumptions (Biomass)'!$V$10,'Assumptions (Biomass)'!$V$5*Model!$K$2030*AVERAGE('Assumptions (Biomass)'!$G$2:$I$2)/10^9),0)</f>
        <v>-0.00139204359</v>
      </c>
      <c r="W2147" s="160">
        <f>IF($K$2030&gt;0,IPMT('Assumptions (Biomass)'!$V$7,Model!AI$1,'Assumptions (Biomass)'!$V$10,'Assumptions (Biomass)'!$V$5*Model!$K$2030*AVERAGE('Assumptions (Biomass)'!$G$2:$I$2)/10^9),0)</f>
        <v>-0.001067870152</v>
      </c>
      <c r="X2147" s="160">
        <f>IF($K$2030&gt;0,IPMT('Assumptions (Biomass)'!$V$7,Model!AJ$1,'Assumptions (Biomass)'!$V$10,'Assumptions (Biomass)'!$V$5*Model!$K$2030*AVERAGE('Assumptions (Biomass)'!$G$2:$I$2)/10^9),0)</f>
        <v>-0.0007282984753</v>
      </c>
      <c r="Y2147" s="160">
        <f>IF($K$2030&gt;0,IPMT('Assumptions (Biomass)'!$V$7,Model!AK$1,'Assumptions (Biomass)'!$V$10,'Assumptions (Biomass)'!$V$5*Model!$K$2030*AVERAGE('Assumptions (Biomass)'!$G$2:$I$2)/10^9),0)</f>
        <v>-0.0003725971443</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-0.004328790123</v>
      </c>
      <c r="M2148" s="160">
        <f>IF($L$2030&gt;0,IPMT('Assumptions (Biomass)'!$V$7,Model!X$1,'Assumptions (Biomass)'!$V$10,'Assumptions (Biomass)'!$V$5*Model!$L$2030*AVERAGE('Assumptions (Biomass)'!$H$2:$J$2)/10^9),0)</f>
        <v>-0.004124379743</v>
      </c>
      <c r="N2148" s="160">
        <f>IF($L$2030&gt;0,IPMT('Assumptions (Biomass)'!$V$7,Model!Y$1,'Assumptions (Biomass)'!$V$10,'Assumptions (Biomass)'!$V$5*Model!$L$2030*AVERAGE('Assumptions (Biomass)'!$H$2:$J$2)/10^9),0)</f>
        <v>-0.00391025987</v>
      </c>
      <c r="O2148" s="160">
        <f>IF($L$2030&gt;0,IPMT('Assumptions (Biomass)'!$V$7,Model!Z$1,'Assumptions (Biomass)'!$V$10,'Assumptions (Biomass)'!$V$5*Model!$L$2030*AVERAGE('Assumptions (Biomass)'!$H$2:$J$2)/10^9),0)</f>
        <v>-0.003685969302</v>
      </c>
      <c r="P2148" s="160">
        <f>IF($L$2030&gt;0,IPMT('Assumptions (Biomass)'!$V$7,Model!AA$1,'Assumptions (Biomass)'!$V$10,'Assumptions (Biomass)'!$V$5*Model!$L$2030*AVERAGE('Assumptions (Biomass)'!$H$2:$J$2)/10^9),0)</f>
        <v>-0.003451024933</v>
      </c>
      <c r="Q2148" s="160">
        <f>IF($L$2030&gt;0,IPMT('Assumptions (Biomass)'!$V$7,Model!AB$1,'Assumptions (Biomass)'!$V$10,'Assumptions (Biomass)'!$V$5*Model!$L$2030*AVERAGE('Assumptions (Biomass)'!$H$2:$J$2)/10^9),0)</f>
        <v>-0.003204920706</v>
      </c>
      <c r="R2148" s="160">
        <f>IF($L$2030&gt;0,IPMT('Assumptions (Biomass)'!$V$7,Model!AC$1,'Assumptions (Biomass)'!$V$10,'Assumptions (Biomass)'!$V$5*Model!$L$2030*AVERAGE('Assumptions (Biomass)'!$H$2:$J$2)/10^9),0)</f>
        <v>-0.002947126529</v>
      </c>
      <c r="S2148" s="160">
        <f>IF($L$2030&gt;0,IPMT('Assumptions (Biomass)'!$V$7,Model!AD$1,'Assumptions (Biomass)'!$V$10,'Assumptions (Biomass)'!$V$5*Model!$L$2030*AVERAGE('Assumptions (Biomass)'!$H$2:$J$2)/10^9),0)</f>
        <v>-0.002677087128</v>
      </c>
      <c r="T2148" s="160">
        <f>IF($L$2030&gt;0,IPMT('Assumptions (Biomass)'!$V$7,Model!AE$1,'Assumptions (Biomass)'!$V$10,'Assumptions (Biomass)'!$V$5*Model!$L$2030*AVERAGE('Assumptions (Biomass)'!$H$2:$J$2)/10^9),0)</f>
        <v>-0.002394220855</v>
      </c>
      <c r="U2148" s="160">
        <f>IF($L$2030&gt;0,IPMT('Assumptions (Biomass)'!$V$7,Model!AF$1,'Assumptions (Biomass)'!$V$10,'Assumptions (Biomass)'!$V$5*Model!$L$2030*AVERAGE('Assumptions (Biomass)'!$H$2:$J$2)/10^9),0)</f>
        <v>-0.002097918435</v>
      </c>
      <c r="V2148" s="160">
        <f>IF($L$2030&gt;0,IPMT('Assumptions (Biomass)'!$V$7,Model!AG$1,'Assumptions (Biomass)'!$V$10,'Assumptions (Biomass)'!$V$5*Model!$L$2030*AVERAGE('Assumptions (Biomass)'!$H$2:$J$2)/10^9),0)</f>
        <v>-0.001787541649</v>
      </c>
      <c r="W2148" s="160">
        <f>IF($L$2030&gt;0,IPMT('Assumptions (Biomass)'!$V$7,Model!AH$1,'Assumptions (Biomass)'!$V$10,'Assumptions (Biomass)'!$V$5*Model!$L$2030*AVERAGE('Assumptions (Biomass)'!$H$2:$J$2)/10^9),0)</f>
        <v>-0.001462421967</v>
      </c>
      <c r="X2148" s="160">
        <f>IF($L$2030&gt;0,IPMT('Assumptions (Biomass)'!$V$7,Model!AI$1,'Assumptions (Biomass)'!$V$10,'Assumptions (Biomass)'!$V$5*Model!$L$2030*AVERAGE('Assumptions (Biomass)'!$H$2:$J$2)/10^9),0)</f>
        <v>-0.001121859099</v>
      </c>
      <c r="Y2148" s="160">
        <f>IF($L$2030&gt;0,IPMT('Assumptions (Biomass)'!$V$7,Model!AJ$1,'Assumptions (Biomass)'!$V$10,'Assumptions (Biomass)'!$V$5*Model!$L$2030*AVERAGE('Assumptions (Biomass)'!$H$2:$J$2)/10^9),0)</f>
        <v>-0.0007651194951</v>
      </c>
      <c r="Z2148" s="160">
        <f>IF($L$2030&gt;0,IPMT('Assumptions (Biomass)'!$V$7,Model!AK$1,'Assumptions (Biomass)'!$V$10,'Assumptions (Biomass)'!$V$5*Model!$L$2030*AVERAGE('Assumptions (Biomass)'!$H$2:$J$2)/10^9),0)</f>
        <v>-0.00039143476</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-0.003794633458</v>
      </c>
      <c r="N2149" s="160">
        <f>IF($M$2030&gt;0,IPMT('Assumptions (Biomass)'!$V$7,Model!X$1,'Assumptions (Biomass)'!$V$10,'Assumptions (Biomass)'!$V$5*Model!$M$2030*AVERAGE('Assumptions (Biomass)'!$I$2:$K$2)/10^9),0)</f>
        <v>-0.003615446562</v>
      </c>
      <c r="O2149" s="160">
        <f>IF($M$2030&gt;0,IPMT('Assumptions (Biomass)'!$V$7,Model!Y$1,'Assumptions (Biomass)'!$V$10,'Assumptions (Biomass)'!$V$5*Model!$M$2030*AVERAGE('Assumptions (Biomass)'!$I$2:$K$2)/10^9),0)</f>
        <v>-0.003427748288</v>
      </c>
      <c r="P2149" s="160">
        <f>IF($M$2030&gt;0,IPMT('Assumptions (Biomass)'!$V$7,Model!Z$1,'Assumptions (Biomass)'!$V$10,'Assumptions (Biomass)'!$V$5*Model!$M$2030*AVERAGE('Assumptions (Biomass)'!$I$2:$K$2)/10^9),0)</f>
        <v>-0.003231134345</v>
      </c>
      <c r="Q2149" s="160">
        <f>IF($M$2030&gt;0,IPMT('Assumptions (Biomass)'!$V$7,Model!AA$1,'Assumptions (Biomass)'!$V$10,'Assumptions (Biomass)'!$V$5*Model!$M$2030*AVERAGE('Assumptions (Biomass)'!$I$2:$K$2)/10^9),0)</f>
        <v>-0.003025181241</v>
      </c>
      <c r="R2149" s="160">
        <f>IF($M$2030&gt;0,IPMT('Assumptions (Biomass)'!$V$7,Model!AB$1,'Assumptions (Biomass)'!$V$10,'Assumptions (Biomass)'!$V$5*Model!$M$2030*AVERAGE('Assumptions (Biomass)'!$I$2:$K$2)/10^9),0)</f>
        <v>-0.002809445364</v>
      </c>
      <c r="S2149" s="160">
        <f>IF($M$2030&gt;0,IPMT('Assumptions (Biomass)'!$V$7,Model!AC$1,'Assumptions (Biomass)'!$V$10,'Assumptions (Biomass)'!$V$5*Model!$M$2030*AVERAGE('Assumptions (Biomass)'!$I$2:$K$2)/10^9),0)</f>
        <v>-0.002583462033</v>
      </c>
      <c r="T2149" s="160">
        <f>IF($M$2030&gt;0,IPMT('Assumptions (Biomass)'!$V$7,Model!AD$1,'Assumptions (Biomass)'!$V$10,'Assumptions (Biomass)'!$V$5*Model!$M$2030*AVERAGE('Assumptions (Biomass)'!$I$2:$K$2)/10^9),0)</f>
        <v>-0.002346744494</v>
      </c>
      <c r="U2149" s="160">
        <f>IF($M$2030&gt;0,IPMT('Assumptions (Biomass)'!$V$7,Model!AE$1,'Assumptions (Biomass)'!$V$10,'Assumptions (Biomass)'!$V$5*Model!$M$2030*AVERAGE('Assumptions (Biomass)'!$I$2:$K$2)/10^9),0)</f>
        <v>-0.002098782871</v>
      </c>
      <c r="V2149" s="160">
        <f>IF($M$2030&gt;0,IPMT('Assumptions (Biomass)'!$V$7,Model!AF$1,'Assumptions (Biomass)'!$V$10,'Assumptions (Biomass)'!$V$5*Model!$M$2030*AVERAGE('Assumptions (Biomass)'!$I$2:$K$2)/10^9),0)</f>
        <v>-0.001839043072</v>
      </c>
      <c r="W2149" s="160">
        <f>IF($M$2030&gt;0,IPMT('Assumptions (Biomass)'!$V$7,Model!AG$1,'Assumptions (Biomass)'!$V$10,'Assumptions (Biomass)'!$V$5*Model!$M$2030*AVERAGE('Assumptions (Biomass)'!$I$2:$K$2)/10^9),0)</f>
        <v>-0.001566965632</v>
      </c>
      <c r="X2149" s="160">
        <f>IF($M$2030&gt;0,IPMT('Assumptions (Biomass)'!$V$7,Model!AH$1,'Assumptions (Biomass)'!$V$10,'Assumptions (Biomass)'!$V$5*Model!$M$2030*AVERAGE('Assumptions (Biomass)'!$I$2:$K$2)/10^9),0)</f>
        <v>-0.001281964514</v>
      </c>
      <c r="Y2149" s="160">
        <f>IF($M$2030&gt;0,IPMT('Assumptions (Biomass)'!$V$7,Model!AI$1,'Assumptions (Biomass)'!$V$10,'Assumptions (Biomass)'!$V$5*Model!$M$2030*AVERAGE('Assumptions (Biomass)'!$I$2:$K$2)/10^9),0)</f>
        <v>-0.0009834258422</v>
      </c>
      <c r="Z2149" s="160">
        <f>IF($M$2030&gt;0,IPMT('Assumptions (Biomass)'!$V$7,Model!AJ$1,'Assumptions (Biomass)'!$V$10,'Assumptions (Biomass)'!$V$5*Model!$M$2030*AVERAGE('Assumptions (Biomass)'!$I$2:$K$2)/10^9),0)</f>
        <v>-0.0006707065838</v>
      </c>
      <c r="AA2149" s="160">
        <f>IF($M$2030&gt;0,IPMT('Assumptions (Biomass)'!$V$7,Model!AK$1,'Assumptions (Biomass)'!$V$10,'Assumptions (Biomass)'!$V$5*Model!$M$2030*AVERAGE('Assumptions (Biomass)'!$I$2:$K$2)/10^9),0)</f>
        <v>-0.0003431331607</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-0.004451993876</v>
      </c>
      <c r="O2150" s="177">
        <f>IF($N$2030&gt;0,IPMT('Assumptions (Biomass)'!$V$7,Model!X$1,'Assumptions (Biomass)'!$V$10,'Assumptions (Biomass)'!$V$5*Model!$N$2030*AVERAGE('Assumptions (Biomass)'!$J$2:$L$2)/10^9),0)</f>
        <v>-0.004241765675</v>
      </c>
      <c r="P2150" s="177">
        <f>IF($N$2030&gt;0,IPMT('Assumptions (Biomass)'!$V$7,Model!Y$1,'Assumptions (Biomass)'!$V$10,'Assumptions (Biomass)'!$V$5*Model!$N$2030*AVERAGE('Assumptions (Biomass)'!$J$2:$L$2)/10^9),0)</f>
        <v>-0.004021551634</v>
      </c>
      <c r="Q2150" s="177">
        <f>IF($N$2030&gt;0,IPMT('Assumptions (Biomass)'!$V$7,Model!Z$1,'Assumptions (Biomass)'!$V$10,'Assumptions (Biomass)'!$V$5*Model!$N$2030*AVERAGE('Assumptions (Biomass)'!$J$2:$L$2)/10^9),0)</f>
        <v>-0.003790877426</v>
      </c>
      <c r="R2150" s="177">
        <f>IF($N$2030&gt;0,IPMT('Assumptions (Biomass)'!$V$7,Model!AA$1,'Assumptions (Biomass)'!$V$10,'Assumptions (Biomass)'!$V$5*Model!$N$2030*AVERAGE('Assumptions (Biomass)'!$J$2:$L$2)/10^9),0)</f>
        <v>-0.003549246194</v>
      </c>
      <c r="S2150" s="177">
        <f>IF($N$2030&gt;0,IPMT('Assumptions (Biomass)'!$V$7,Model!AB$1,'Assumptions (Biomass)'!$V$10,'Assumptions (Biomass)'!$V$5*Model!$N$2030*AVERAGE('Assumptions (Biomass)'!$J$2:$L$2)/10^9),0)</f>
        <v>-0.003296137477</v>
      </c>
      <c r="T2150" s="177">
        <f>IF($N$2030&gt;0,IPMT('Assumptions (Biomass)'!$V$7,Model!AC$1,'Assumptions (Biomass)'!$V$10,'Assumptions (Biomass)'!$V$5*Model!$N$2030*AVERAGE('Assumptions (Biomass)'!$J$2:$L$2)/10^9),0)</f>
        <v>-0.003031006097</v>
      </c>
      <c r="U2150" s="177">
        <f>IF($N$2030&gt;0,IPMT('Assumptions (Biomass)'!$V$7,Model!AD$1,'Assumptions (Biomass)'!$V$10,'Assumptions (Biomass)'!$V$5*Model!$N$2030*AVERAGE('Assumptions (Biomass)'!$J$2:$L$2)/10^9),0)</f>
        <v>-0.002753280977</v>
      </c>
      <c r="V2150" s="177">
        <f>IF($N$2030&gt;0,IPMT('Assumptions (Biomass)'!$V$7,Model!AE$1,'Assumptions (Biomass)'!$V$10,'Assumptions (Biomass)'!$V$5*Model!$N$2030*AVERAGE('Assumptions (Biomass)'!$J$2:$L$2)/10^9),0)</f>
        <v>-0.002462363913</v>
      </c>
      <c r="W2150" s="177">
        <f>IF($N$2030&gt;0,IPMT('Assumptions (Biomass)'!$V$7,Model!AF$1,'Assumptions (Biomass)'!$V$10,'Assumptions (Biomass)'!$V$5*Model!$N$2030*AVERAGE('Assumptions (Biomass)'!$J$2:$L$2)/10^9),0)</f>
        <v>-0.002157628288</v>
      </c>
      <c r="X2150" s="177">
        <f>IF($N$2030&gt;0,IPMT('Assumptions (Biomass)'!$V$7,Model!AG$1,'Assumptions (Biomass)'!$V$10,'Assumptions (Biomass)'!$V$5*Model!$N$2030*AVERAGE('Assumptions (Biomass)'!$J$2:$L$2)/10^9),0)</f>
        <v>-0.001838417722</v>
      </c>
      <c r="Y2150" s="177">
        <f>IF($N$2030&gt;0,IPMT('Assumptions (Biomass)'!$V$7,Model!AH$1,'Assumptions (Biomass)'!$V$10,'Assumptions (Biomass)'!$V$5*Model!$N$2030*AVERAGE('Assumptions (Biomass)'!$J$2:$L$2)/10^9),0)</f>
        <v>-0.001504044653</v>
      </c>
      <c r="Z2150" s="177">
        <f>IF($N$2030&gt;0,IPMT('Assumptions (Biomass)'!$V$7,Model!AI$1,'Assumptions (Biomass)'!$V$10,'Assumptions (Biomass)'!$V$5*Model!$N$2030*AVERAGE('Assumptions (Biomass)'!$J$2:$L$2)/10^9),0)</f>
        <v>-0.001153788864</v>
      </c>
      <c r="AA2150" s="177">
        <f>IF($N$2030&gt;0,IPMT('Assumptions (Biomass)'!$V$7,Model!AJ$1,'Assumptions (Biomass)'!$V$10,'Assumptions (Biomass)'!$V$5*Model!$N$2030*AVERAGE('Assumptions (Biomass)'!$J$2:$L$2)/10^9),0)</f>
        <v>-0.0007868959246</v>
      </c>
      <c r="AB2150" s="177">
        <f>IF($N$2030&gt;0,IPMT('Assumptions (Biomass)'!$V$7,Model!AK$1,'Assumptions (Biomass)'!$V$10,'Assumptions (Biomass)'!$V$5*Model!$N$2030*AVERAGE('Assumptions (Biomass)'!$J$2:$L$2)/10^9),0)</f>
        <v>-0.0004025755707</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-0.005399003951</v>
      </c>
      <c r="P2151" s="160">
        <f>IF($O$2030&gt;0,IPMT('Assumptions (Biomass)'!$V$7,Model!X$1,'Assumptions (Biomass)'!$V$10,'Assumptions (Biomass)'!$V$5*Model!$O$2030*AVERAGE('Assumptions (Biomass)'!$K$2:$M$2)/10^9),0)</f>
        <v>-0.00514405686</v>
      </c>
      <c r="Q2151" s="160">
        <f>IF($O$2030&gt;0,IPMT('Assumptions (Biomass)'!$V$7,Model!Y$1,'Assumptions (Biomass)'!$V$10,'Assumptions (Biomass)'!$V$5*Model!$O$2030*AVERAGE('Assumptions (Biomass)'!$K$2:$M$2)/10^9),0)</f>
        <v>-0.004876999782</v>
      </c>
      <c r="R2151" s="160">
        <f>IF($O$2030&gt;0,IPMT('Assumptions (Biomass)'!$V$7,Model!Z$1,'Assumptions (Biomass)'!$V$10,'Assumptions (Biomass)'!$V$5*Model!$O$2030*AVERAGE('Assumptions (Biomass)'!$K$2:$M$2)/10^9),0)</f>
        <v>-0.004597257492</v>
      </c>
      <c r="S2151" s="160">
        <f>IF($O$2030&gt;0,IPMT('Assumptions (Biomass)'!$V$7,Model!AA$1,'Assumptions (Biomass)'!$V$10,'Assumptions (Biomass)'!$V$5*Model!$O$2030*AVERAGE('Assumptions (Biomass)'!$K$2:$M$2)/10^9),0)</f>
        <v>-0.004304227444</v>
      </c>
      <c r="T2151" s="160">
        <f>IF($O$2030&gt;0,IPMT('Assumptions (Biomass)'!$V$7,Model!AB$1,'Assumptions (Biomass)'!$V$10,'Assumptions (Biomass)'!$V$5*Model!$O$2030*AVERAGE('Assumptions (Biomass)'!$K$2:$M$2)/10^9),0)</f>
        <v>-0.003997278469</v>
      </c>
      <c r="U2151" s="160">
        <f>IF($O$2030&gt;0,IPMT('Assumptions (Biomass)'!$V$7,Model!AC$1,'Assumptions (Biomass)'!$V$10,'Assumptions (Biomass)'!$V$5*Model!$O$2030*AVERAGE('Assumptions (Biomass)'!$K$2:$M$2)/10^9),0)</f>
        <v>-0.003675749417</v>
      </c>
      <c r="V2151" s="160">
        <f>IF($O$2030&gt;0,IPMT('Assumptions (Biomass)'!$V$7,Model!AD$1,'Assumptions (Biomass)'!$V$10,'Assumptions (Biomass)'!$V$5*Model!$O$2030*AVERAGE('Assumptions (Biomass)'!$K$2:$M$2)/10^9),0)</f>
        <v>-0.003338947736</v>
      </c>
      <c r="W2151" s="160">
        <f>IF($O$2030&gt;0,IPMT('Assumptions (Biomass)'!$V$7,Model!AE$1,'Assumptions (Biomass)'!$V$10,'Assumptions (Biomass)'!$V$5*Model!$O$2030*AVERAGE('Assumptions (Biomass)'!$K$2:$M$2)/10^9),0)</f>
        <v>-0.002986147974</v>
      </c>
      <c r="X2151" s="160">
        <f>IF($O$2030&gt;0,IPMT('Assumptions (Biomass)'!$V$7,Model!AF$1,'Assumptions (Biomass)'!$V$10,'Assumptions (Biomass)'!$V$5*Model!$O$2030*AVERAGE('Assumptions (Biomass)'!$K$2:$M$2)/10^9),0)</f>
        <v>-0.002616590224</v>
      </c>
      <c r="Y2151" s="160">
        <f>IF($O$2030&gt;0,IPMT('Assumptions (Biomass)'!$V$7,Model!AG$1,'Assumptions (Biomass)'!$V$10,'Assumptions (Biomass)'!$V$5*Model!$O$2030*AVERAGE('Assumptions (Biomass)'!$K$2:$M$2)/10^9),0)</f>
        <v>-0.002229478481</v>
      </c>
      <c r="Z2151" s="160">
        <f>IF($O$2030&gt;0,IPMT('Assumptions (Biomass)'!$V$7,Model!AH$1,'Assumptions (Biomass)'!$V$10,'Assumptions (Biomass)'!$V$5*Model!$O$2030*AVERAGE('Assumptions (Biomass)'!$K$2:$M$2)/10^9),0)</f>
        <v>-0.00182397893</v>
      </c>
      <c r="AA2151" s="160">
        <f>IF($O$2030&gt;0,IPMT('Assumptions (Biomass)'!$V$7,Model!AI$1,'Assumptions (Biomass)'!$V$10,'Assumptions (Biomass)'!$V$5*Model!$O$2030*AVERAGE('Assumptions (Biomass)'!$K$2:$M$2)/10^9),0)</f>
        <v>-0.00139921815</v>
      </c>
      <c r="AB2151" s="160">
        <f>IF($O$2030&gt;0,IPMT('Assumptions (Biomass)'!$V$7,Model!AJ$1,'Assumptions (Biomass)'!$V$10,'Assumptions (Biomass)'!$V$5*Model!$O$2030*AVERAGE('Assumptions (Biomass)'!$K$2:$M$2)/10^9),0)</f>
        <v>-0.0009542812332</v>
      </c>
      <c r="AC2151" s="160">
        <f>IF($O$2030&gt;0,IPMT('Assumptions (Biomass)'!$V$7,Model!AK$1,'Assumptions (Biomass)'!$V$10,'Assumptions (Biomass)'!$V$5*Model!$O$2030*AVERAGE('Assumptions (Biomass)'!$K$2:$M$2)/10^9),0)</f>
        <v>-0.0004882098128</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-0.02014199599</v>
      </c>
      <c r="Q2152" s="177">
        <f>IF($P$2030&gt;0,IPMT('Assumptions (Biomass)'!$V$7,Model!X$1,'Assumptions (Biomass)'!$V$10,'Assumptions (Biomass)'!$V$5*Model!$P$2030*AVERAGE('Assumptions (Biomass)'!$L$2:$N$2)/10^9),0)</f>
        <v>-0.01919086809</v>
      </c>
      <c r="R2152" s="177">
        <f>IF($P$2030&gt;0,IPMT('Assumptions (Biomass)'!$V$7,Model!Y$1,'Assumptions (Biomass)'!$V$10,'Assumptions (Biomass)'!$V$5*Model!$P$2030*AVERAGE('Assumptions (Biomass)'!$L$2:$N$2)/10^9),0)</f>
        <v>-0.01819456161</v>
      </c>
      <c r="S2152" s="177">
        <f>IF($P$2030&gt;0,IPMT('Assumptions (Biomass)'!$V$7,Model!Z$1,'Assumptions (Biomass)'!$V$10,'Assumptions (Biomass)'!$V$5*Model!$P$2030*AVERAGE('Assumptions (Biomass)'!$L$2:$N$2)/10^9),0)</f>
        <v>-0.01715093058</v>
      </c>
      <c r="T2152" s="177">
        <f>IF($P$2030&gt;0,IPMT('Assumptions (Biomass)'!$V$7,Model!AA$1,'Assumptions (Biomass)'!$V$10,'Assumptions (Biomass)'!$V$5*Model!$P$2030*AVERAGE('Assumptions (Biomass)'!$L$2:$N$2)/10^9),0)</f>
        <v>-0.01605772707</v>
      </c>
      <c r="U2152" s="177">
        <f>IF($P$2030&gt;0,IPMT('Assumptions (Biomass)'!$V$7,Model!AB$1,'Assumptions (Biomass)'!$V$10,'Assumptions (Biomass)'!$V$5*Model!$P$2030*AVERAGE('Assumptions (Biomass)'!$L$2:$N$2)/10^9),0)</f>
        <v>-0.0149125964</v>
      </c>
      <c r="V2152" s="177">
        <f>IF($P$2030&gt;0,IPMT('Assumptions (Biomass)'!$V$7,Model!AC$1,'Assumptions (Biomass)'!$V$10,'Assumptions (Biomass)'!$V$5*Model!$P$2030*AVERAGE('Assumptions (Biomass)'!$L$2:$N$2)/10^9),0)</f>
        <v>-0.01371307202</v>
      </c>
      <c r="W2152" s="177">
        <f>IF($P$2030&gt;0,IPMT('Assumptions (Biomass)'!$V$7,Model!AD$1,'Assumptions (Biomass)'!$V$10,'Assumptions (Biomass)'!$V$5*Model!$P$2030*AVERAGE('Assumptions (Biomass)'!$L$2:$N$2)/10^9),0)</f>
        <v>-0.01245657023</v>
      </c>
      <c r="X2152" s="177">
        <f>IF($P$2030&gt;0,IPMT('Assumptions (Biomass)'!$V$7,Model!AE$1,'Assumptions (Biomass)'!$V$10,'Assumptions (Biomass)'!$V$5*Model!$P$2030*AVERAGE('Assumptions (Biomass)'!$L$2:$N$2)/10^9),0)</f>
        <v>-0.01114038461</v>
      </c>
      <c r="Y2152" s="177">
        <f>IF($P$2030&gt;0,IPMT('Assumptions (Biomass)'!$V$7,Model!AF$1,'Assumptions (Biomass)'!$V$10,'Assumptions (Biomass)'!$V$5*Model!$P$2030*AVERAGE('Assumptions (Biomass)'!$L$2:$N$2)/10^9),0)</f>
        <v>-0.009761680167</v>
      </c>
      <c r="Z2152" s="177">
        <f>IF($P$2030&gt;0,IPMT('Assumptions (Biomass)'!$V$7,Model!AG$1,'Assumptions (Biomass)'!$V$10,'Assumptions (Biomass)'!$V$5*Model!$P$2030*AVERAGE('Assumptions (Biomass)'!$L$2:$N$2)/10^9),0)</f>
        <v>-0.008317487266</v>
      </c>
      <c r="AA2152" s="177">
        <f>IF($P$2030&gt;0,IPMT('Assumptions (Biomass)'!$V$7,Model!AH$1,'Assumptions (Biomass)'!$V$10,'Assumptions (Biomass)'!$V$5*Model!$P$2030*AVERAGE('Assumptions (Biomass)'!$L$2:$N$2)/10^9),0)</f>
        <v>-0.006804695202</v>
      </c>
      <c r="AB2152" s="177">
        <f>IF($P$2030&gt;0,IPMT('Assumptions (Biomass)'!$V$7,Model!AI$1,'Assumptions (Biomass)'!$V$10,'Assumptions (Biomass)'!$V$5*Model!$P$2030*AVERAGE('Assumptions (Biomass)'!$L$2:$N$2)/10^9),0)</f>
        <v>-0.005220045515</v>
      </c>
      <c r="AC2152" s="177">
        <f>IF($P$2030&gt;0,IPMT('Assumptions (Biomass)'!$V$7,Model!AJ$1,'Assumptions (Biomass)'!$V$10,'Assumptions (Biomass)'!$V$5*Model!$P$2030*AVERAGE('Assumptions (Biomass)'!$L$2:$N$2)/10^9),0)</f>
        <v>-0.003560124968</v>
      </c>
      <c r="AD2152" s="177">
        <f>IF($P$2030&gt;0,IPMT('Assumptions (Biomass)'!$V$7,Model!AK$1,'Assumptions (Biomass)'!$V$10,'Assumptions (Biomass)'!$V$5*Model!$P$2030*AVERAGE('Assumptions (Biomass)'!$L$2:$N$2)/10^9),0)</f>
        <v>-0.001821358195</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-0.0005160141913</v>
      </c>
      <c r="R2153" s="160">
        <f>IF($Q$2030&gt;0,IPMT('Assumptions (Biomass)'!$V$7,Model!X$1,'Assumptions (Biomass)'!$V$10,'Assumptions (Biomass)'!$V$5*Model!$Q$2030*AVERAGE('Assumptions (Biomass)'!$M$2:$O$2)/10^9),0)</f>
        <v>-0.0004916474159</v>
      </c>
      <c r="S2153" s="160">
        <f>IF($Q$2030&gt;0,IPMT('Assumptions (Biomass)'!$V$7,Model!Y$1,'Assumptions (Biomass)'!$V$10,'Assumptions (Biomass)'!$V$5*Model!$Q$2030*AVERAGE('Assumptions (Biomass)'!$M$2:$O$2)/10^9),0)</f>
        <v>-0.0004661232185</v>
      </c>
      <c r="T2153" s="160">
        <f>IF($Q$2030&gt;0,IPMT('Assumptions (Biomass)'!$V$7,Model!Z$1,'Assumptions (Biomass)'!$V$10,'Assumptions (Biomass)'!$V$5*Model!$Q$2030*AVERAGE('Assumptions (Biomass)'!$M$2:$O$2)/10^9),0)</f>
        <v>-0.0004393866218</v>
      </c>
      <c r="U2153" s="160">
        <f>IF($Q$2030&gt;0,IPMT('Assumptions (Biomass)'!$V$7,Model!AA$1,'Assumptions (Biomass)'!$V$10,'Assumptions (Biomass)'!$V$5*Model!$Q$2030*AVERAGE('Assumptions (Biomass)'!$M$2:$O$2)/10^9),0)</f>
        <v>-0.0004113800368</v>
      </c>
      <c r="V2153" s="160">
        <f>IF($Q$2030&gt;0,IPMT('Assumptions (Biomass)'!$V$7,Model!AB$1,'Assumptions (Biomass)'!$V$10,'Assumptions (Biomass)'!$V$5*Model!$Q$2030*AVERAGE('Assumptions (Biomass)'!$M$2:$O$2)/10^9),0)</f>
        <v>-0.000382043139</v>
      </c>
      <c r="W2153" s="160">
        <f>IF($Q$2030&gt;0,IPMT('Assumptions (Biomass)'!$V$7,Model!AC$1,'Assumptions (Biomass)'!$V$10,'Assumptions (Biomass)'!$V$5*Model!$Q$2030*AVERAGE('Assumptions (Biomass)'!$M$2:$O$2)/10^9),0)</f>
        <v>-0.0003513127385</v>
      </c>
      <c r="X2153" s="160">
        <f>IF($Q$2030&gt;0,IPMT('Assumptions (Biomass)'!$V$7,Model!AD$1,'Assumptions (Biomass)'!$V$10,'Assumptions (Biomass)'!$V$5*Model!$Q$2030*AVERAGE('Assumptions (Biomass)'!$M$2:$O$2)/10^9),0)</f>
        <v>-0.000319122644</v>
      </c>
      <c r="Y2153" s="160">
        <f>IF($Q$2030&gt;0,IPMT('Assumptions (Biomass)'!$V$7,Model!AE$1,'Assumptions (Biomass)'!$V$10,'Assumptions (Biomass)'!$V$5*Model!$Q$2030*AVERAGE('Assumptions (Biomass)'!$M$2:$O$2)/10^9),0)</f>
        <v>-0.00028540352</v>
      </c>
      <c r="Z2153" s="160">
        <f>IF($Q$2030&gt;0,IPMT('Assumptions (Biomass)'!$V$7,Model!AF$1,'Assumptions (Biomass)'!$V$10,'Assumptions (Biomass)'!$V$5*Model!$Q$2030*AVERAGE('Assumptions (Biomass)'!$M$2:$O$2)/10^9),0)</f>
        <v>-0.0002500827376</v>
      </c>
      <c r="AA2153" s="160">
        <f>IF($Q$2030&gt;0,IPMT('Assumptions (Biomass)'!$V$7,Model!AG$1,'Assumptions (Biomass)'!$V$10,'Assumptions (Biomass)'!$V$5*Model!$Q$2030*AVERAGE('Assumptions (Biomass)'!$M$2:$O$2)/10^9),0)</f>
        <v>-0.0002130842181</v>
      </c>
      <c r="AB2153" s="160">
        <f>IF($Q$2030&gt;0,IPMT('Assumptions (Biomass)'!$V$7,Model!AH$1,'Assumptions (Biomass)'!$V$10,'Assumptions (Biomass)'!$V$5*Model!$Q$2030*AVERAGE('Assumptions (Biomass)'!$M$2:$O$2)/10^9),0)</f>
        <v>-0.0001743282689</v>
      </c>
      <c r="AC2153" s="160">
        <f>IF($Q$2030&gt;0,IPMT('Assumptions (Biomass)'!$V$7,Model!AI$1,'Assumptions (Biomass)'!$V$10,'Assumptions (Biomass)'!$V$5*Model!$Q$2030*AVERAGE('Assumptions (Biomass)'!$M$2:$O$2)/10^9),0)</f>
        <v>-0.0001337314121</v>
      </c>
      <c r="AD2153" s="160">
        <f>IF($Q$2030&gt;0,IPMT('Assumptions (Biomass)'!$V$7,Model!AJ$1,'Assumptions (Biomass)'!$V$10,'Assumptions (Biomass)'!$V$5*Model!$Q$2030*AVERAGE('Assumptions (Biomass)'!$M$2:$O$2)/10^9),0)</f>
        <v>-0.00009120620457</v>
      </c>
      <c r="AE2153" s="160">
        <f>IF($Q$2030&gt;0,IPMT('Assumptions (Biomass)'!$V$7,Model!AK$1,'Assumptions (Biomass)'!$V$10,'Assumptions (Biomass)'!$V$5*Model!$Q$2030*AVERAGE('Assumptions (Biomass)'!$M$2:$O$2)/10^9),0)</f>
        <v>-0.00004666104972</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-0.003187344732</v>
      </c>
      <c r="S2154" s="177">
        <f>IF($R$2030&gt;0,IPMT('Assumptions (Biomass)'!$V$7,Model!X$1,'Assumptions (Biomass)'!$V$10,'Assumptions (Biomass)'!$V$5*Model!$R$2030*AVERAGE('Assumptions (Biomass)'!$N$2:$P$2)/10^9),0)</f>
        <v>-0.003036834698</v>
      </c>
      <c r="T2154" s="177">
        <f>IF($R$2030&gt;0,IPMT('Assumptions (Biomass)'!$V$7,Model!Y$1,'Assumptions (Biomass)'!$V$10,'Assumptions (Biomass)'!$V$5*Model!$R$2030*AVERAGE('Assumptions (Biomass)'!$N$2:$P$2)/10^9),0)</f>
        <v>-0.002879175437</v>
      </c>
      <c r="U2154" s="177">
        <f>IF($R$2030&gt;0,IPMT('Assumptions (Biomass)'!$V$7,Model!Z$1,'Assumptions (Biomass)'!$V$10,'Assumptions (Biomass)'!$V$5*Model!$R$2030*AVERAGE('Assumptions (Biomass)'!$N$2:$P$2)/10^9),0)</f>
        <v>-0.002714027362</v>
      </c>
      <c r="V2154" s="177">
        <f>IF($R$2030&gt;0,IPMT('Assumptions (Biomass)'!$V$7,Model!AA$1,'Assumptions (Biomass)'!$V$10,'Assumptions (Biomass)'!$V$5*Model!$R$2030*AVERAGE('Assumptions (Biomass)'!$N$2:$P$2)/10^9),0)</f>
        <v>-0.002541034753</v>
      </c>
      <c r="W2154" s="177">
        <f>IF($R$2030&gt;0,IPMT('Assumptions (Biomass)'!$V$7,Model!AB$1,'Assumptions (Biomass)'!$V$10,'Assumptions (Biomass)'!$V$5*Model!$R$2030*AVERAGE('Assumptions (Biomass)'!$N$2:$P$2)/10^9),0)</f>
        <v>-0.002359824995</v>
      </c>
      <c r="X2154" s="177">
        <f>IF($R$2030&gt;0,IPMT('Assumptions (Biomass)'!$V$7,Model!AC$1,'Assumptions (Biomass)'!$V$10,'Assumptions (Biomass)'!$V$5*Model!$R$2030*AVERAGE('Assumptions (Biomass)'!$N$2:$P$2)/10^9),0)</f>
        <v>-0.002170007773</v>
      </c>
      <c r="Y2154" s="177">
        <f>IF($R$2030&gt;0,IPMT('Assumptions (Biomass)'!$V$7,Model!AD$1,'Assumptions (Biomass)'!$V$10,'Assumptions (Biomass)'!$V$5*Model!$R$2030*AVERAGE('Assumptions (Biomass)'!$N$2:$P$2)/10^9),0)</f>
        <v>-0.001971174234</v>
      </c>
      <c r="Z2154" s="177">
        <f>IF($R$2030&gt;0,IPMT('Assumptions (Biomass)'!$V$7,Model!AE$1,'Assumptions (Biomass)'!$V$10,'Assumptions (Biomass)'!$V$5*Model!$R$2030*AVERAGE('Assumptions (Biomass)'!$N$2:$P$2)/10^9),0)</f>
        <v>-0.001762896101</v>
      </c>
      <c r="AA2154" s="177">
        <f>IF($R$2030&gt;0,IPMT('Assumptions (Biomass)'!$V$7,Model!AF$1,'Assumptions (Biomass)'!$V$10,'Assumptions (Biomass)'!$V$5*Model!$R$2030*AVERAGE('Assumptions (Biomass)'!$N$2:$P$2)/10^9),0)</f>
        <v>-0.001544724757</v>
      </c>
      <c r="AB2154" s="177">
        <f>IF($R$2030&gt;0,IPMT('Assumptions (Biomass)'!$V$7,Model!AG$1,'Assumptions (Biomass)'!$V$10,'Assumptions (Biomass)'!$V$5*Model!$R$2030*AVERAGE('Assumptions (Biomass)'!$N$2:$P$2)/10^9),0)</f>
        <v>-0.001316190274</v>
      </c>
      <c r="AC2154" s="177">
        <f>IF($R$2030&gt;0,IPMT('Assumptions (Biomass)'!$V$7,Model!AH$1,'Assumptions (Biomass)'!$V$10,'Assumptions (Biomass)'!$V$5*Model!$R$2030*AVERAGE('Assumptions (Biomass)'!$N$2:$P$2)/10^9),0)</f>
        <v>-0.001076800404</v>
      </c>
      <c r="AD2154" s="177">
        <f>IF($R$2030&gt;0,IPMT('Assumptions (Biomass)'!$V$7,Model!AI$1,'Assumptions (Biomass)'!$V$10,'Assumptions (Biomass)'!$V$5*Model!$R$2030*AVERAGE('Assumptions (Biomass)'!$N$2:$P$2)/10^9),0)</f>
        <v>-0.0008260395139</v>
      </c>
      <c r="AE2154" s="177">
        <f>IF($R$2030&gt;0,IPMT('Assumptions (Biomass)'!$V$7,Model!AJ$1,'Assumptions (Biomass)'!$V$10,'Assumptions (Biomass)'!$V$5*Model!$R$2030*AVERAGE('Assumptions (Biomass)'!$N$2:$P$2)/10^9),0)</f>
        <v>-0.0005633674821</v>
      </c>
      <c r="AF2154" s="177">
        <f>IF($R$2030&gt;0,IPMT('Assumptions (Biomass)'!$V$7,Model!AK$1,'Assumptions (Biomass)'!$V$10,'Assumptions (Biomass)'!$V$5*Model!$R$2030*AVERAGE('Assumptions (Biomass)'!$N$2:$P$2)/10^9),0)</f>
        <v>-0.0002882185287</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-0.0009048490157</v>
      </c>
      <c r="T2155" s="160">
        <f>IF($S$2030&gt;0,IPMT('Assumptions (Biomass)'!$V$7,Model!X$1,'Assumptions (Biomass)'!$V$10,'Assumptions (Biomass)'!$V$5*Model!$S$2030*AVERAGE('Assumptions (Biomass)'!$O$2:$Q$2)/10^9),0)</f>
        <v>-0.0008621210187</v>
      </c>
      <c r="U2155" s="160">
        <f>IF($S$2030&gt;0,IPMT('Assumptions (Biomass)'!$V$7,Model!Y$1,'Assumptions (Biomass)'!$V$10,'Assumptions (Biomass)'!$V$5*Model!$S$2030*AVERAGE('Assumptions (Biomass)'!$O$2:$Q$2)/10^9),0)</f>
        <v>-0.0008173634419</v>
      </c>
      <c r="V2155" s="160">
        <f>IF($S$2030&gt;0,IPMT('Assumptions (Biomass)'!$V$7,Model!Z$1,'Assumptions (Biomass)'!$V$10,'Assumptions (Biomass)'!$V$5*Model!$S$2030*AVERAGE('Assumptions (Biomass)'!$O$2:$Q$2)/10^9),0)</f>
        <v>-0.0007704798801</v>
      </c>
      <c r="W2155" s="160">
        <f>IF($S$2030&gt;0,IPMT('Assumptions (Biomass)'!$V$7,Model!AA$1,'Assumptions (Biomass)'!$V$10,'Assumptions (Biomass)'!$V$5*Model!$S$2030*AVERAGE('Assumptions (Biomass)'!$O$2:$Q$2)/10^9),0)</f>
        <v>-0.0007213693492</v>
      </c>
      <c r="X2155" s="160">
        <f>IF($S$2030&gt;0,IPMT('Assumptions (Biomass)'!$V$7,Model!AB$1,'Assumptions (Biomass)'!$V$10,'Assumptions (Biomass)'!$V$5*Model!$S$2030*AVERAGE('Assumptions (Biomass)'!$O$2:$Q$2)/10^9),0)</f>
        <v>-0.000669926068</v>
      </c>
      <c r="Y2155" s="160">
        <f>IF($S$2030&gt;0,IPMT('Assumptions (Biomass)'!$V$7,Model!AC$1,'Assumptions (Biomass)'!$V$10,'Assumptions (Biomass)'!$V$5*Model!$S$2030*AVERAGE('Assumptions (Biomass)'!$O$2:$Q$2)/10^9),0)</f>
        <v>-0.000616039231</v>
      </c>
      <c r="Z2155" s="160">
        <f>IF($S$2030&gt;0,IPMT('Assumptions (Biomass)'!$V$7,Model!AD$1,'Assumptions (Biomass)'!$V$10,'Assumptions (Biomass)'!$V$5*Model!$S$2030*AVERAGE('Assumptions (Biomass)'!$O$2:$Q$2)/10^9),0)</f>
        <v>-0.0005595927693</v>
      </c>
      <c r="AA2155" s="160">
        <f>IF($S$2030&gt;0,IPMT('Assumptions (Biomass)'!$V$7,Model!AE$1,'Assumptions (Biomass)'!$V$10,'Assumptions (Biomass)'!$V$5*Model!$S$2030*AVERAGE('Assumptions (Biomass)'!$O$2:$Q$2)/10^9),0)</f>
        <v>-0.0005004651006</v>
      </c>
      <c r="AB2155" s="160">
        <f>IF($S$2030&gt;0,IPMT('Assumptions (Biomass)'!$V$7,Model!AF$1,'Assumptions (Biomass)'!$V$10,'Assumptions (Biomass)'!$V$5*Model!$S$2030*AVERAGE('Assumptions (Biomass)'!$O$2:$Q$2)/10^9),0)</f>
        <v>-0.0004385288676</v>
      </c>
      <c r="AC2155" s="160">
        <f>IF($S$2030&gt;0,IPMT('Assumptions (Biomass)'!$V$7,Model!AG$1,'Assumptions (Biomass)'!$V$10,'Assumptions (Biomass)'!$V$5*Model!$S$2030*AVERAGE('Assumptions (Biomass)'!$O$2:$Q$2)/10^9),0)</f>
        <v>-0.0003736506636</v>
      </c>
      <c r="AD2155" s="160">
        <f>IF($S$2030&gt;0,IPMT('Assumptions (Biomass)'!$V$7,Model!AH$1,'Assumptions (Biomass)'!$V$10,'Assumptions (Biomass)'!$V$5*Model!$S$2030*AVERAGE('Assumptions (Biomass)'!$O$2:$Q$2)/10^9),0)</f>
        <v>-0.0003056907449</v>
      </c>
      <c r="AE2155" s="160">
        <f>IF($S$2030&gt;0,IPMT('Assumptions (Biomass)'!$V$7,Model!AI$1,'Assumptions (Biomass)'!$V$10,'Assumptions (Biomass)'!$V$5*Model!$S$2030*AVERAGE('Assumptions (Biomass)'!$O$2:$Q$2)/10^9),0)</f>
        <v>-0.00023450273</v>
      </c>
      <c r="AF2155" s="160">
        <f>IF($S$2030&gt;0,IPMT('Assumptions (Biomass)'!$V$7,Model!AJ$1,'Assumptions (Biomass)'!$V$10,'Assumptions (Biomass)'!$V$5*Model!$S$2030*AVERAGE('Assumptions (Biomass)'!$O$2:$Q$2)/10^9),0)</f>
        <v>-0.0001599332844</v>
      </c>
      <c r="AG2155" s="160">
        <f>IF($S$2030&gt;0,IPMT('Assumptions (Biomass)'!$V$7,Model!AK$1,'Assumptions (Biomass)'!$V$10,'Assumptions (Biomass)'!$V$5*Model!$S$2030*AVERAGE('Assumptions (Biomass)'!$O$2:$Q$2)/10^9),0)</f>
        <v>-0.0000818217902</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-0.0005640954301</v>
      </c>
      <c r="U2156" s="160">
        <f>IF($T$2030&gt;0,IPMT('Assumptions (Biomass)'!$V$7,Model!X$1,'Assumptions (Biomass)'!$V$10,'Assumptions (Biomass)'!$V$5*Model!$T$2030*AVERAGE('Assumptions (Biomass)'!$P$2:$R$2)/10^9),0)</f>
        <v>-0.0005374582039</v>
      </c>
      <c r="V2156" s="160">
        <f>IF($T$2030&gt;0,IPMT('Assumptions (Biomass)'!$V$7,Model!Y$1,'Assumptions (Biomass)'!$V$10,'Assumptions (Biomass)'!$V$5*Model!$T$2030*AVERAGE('Assumptions (Biomass)'!$P$2:$R$2)/10^9),0)</f>
        <v>-0.0005095557096</v>
      </c>
      <c r="W2156" s="160">
        <f>IF($T$2030&gt;0,IPMT('Assumptions (Biomass)'!$V$7,Model!Z$1,'Assumptions (Biomass)'!$V$10,'Assumptions (Biomass)'!$V$5*Model!$T$2030*AVERAGE('Assumptions (Biomass)'!$P$2:$R$2)/10^9),0)</f>
        <v>-0.0004803278467</v>
      </c>
      <c r="X2156" s="160">
        <f>IF($T$2030&gt;0,IPMT('Assumptions (Biomass)'!$V$7,Model!AA$1,'Assumptions (Biomass)'!$V$10,'Assumptions (Biomass)'!$V$5*Model!$T$2030*AVERAGE('Assumptions (Biomass)'!$P$2:$R$2)/10^9),0)</f>
        <v>-0.0004497116604</v>
      </c>
      <c r="Y2156" s="160">
        <f>IF($T$2030&gt;0,IPMT('Assumptions (Biomass)'!$V$7,Model!AB$1,'Assumptions (Biomass)'!$V$10,'Assumptions (Biomass)'!$V$5*Model!$T$2030*AVERAGE('Assumptions (Biomass)'!$P$2:$R$2)/10^9),0)</f>
        <v>-0.0004176412052</v>
      </c>
      <c r="Z2156" s="160">
        <f>IF($T$2030&gt;0,IPMT('Assumptions (Biomass)'!$V$7,Model!AC$1,'Assumptions (Biomass)'!$V$10,'Assumptions (Biomass)'!$V$5*Model!$T$2030*AVERAGE('Assumptions (Biomass)'!$P$2:$R$2)/10^9),0)</f>
        <v>-0.0003840474034</v>
      </c>
      <c r="AA2156" s="160">
        <f>IF($T$2030&gt;0,IPMT('Assumptions (Biomass)'!$V$7,Model!AD$1,'Assumptions (Biomass)'!$V$10,'Assumptions (Biomass)'!$V$5*Model!$T$2030*AVERAGE('Assumptions (Biomass)'!$P$2:$R$2)/10^9),0)</f>
        <v>-0.000348857896</v>
      </c>
      <c r="AB2156" s="160">
        <f>IF($T$2030&gt;0,IPMT('Assumptions (Biomass)'!$V$7,Model!AE$1,'Assumptions (Biomass)'!$V$10,'Assumptions (Biomass)'!$V$5*Model!$T$2030*AVERAGE('Assumptions (Biomass)'!$P$2:$R$2)/10^9),0)</f>
        <v>-0.000311996887</v>
      </c>
      <c r="AC2156" s="160">
        <f>IF($T$2030&gt;0,IPMT('Assumptions (Biomass)'!$V$7,Model!AF$1,'Assumptions (Biomass)'!$V$10,'Assumptions (Biomass)'!$V$5*Model!$T$2030*AVERAGE('Assumptions (Biomass)'!$P$2:$R$2)/10^9),0)</f>
        <v>-0.0002733849801</v>
      </c>
      <c r="AD2156" s="160">
        <f>IF($T$2030&gt;0,IPMT('Assumptions (Biomass)'!$V$7,Model!AG$1,'Assumptions (Biomass)'!$V$10,'Assumptions (Biomass)'!$V$5*Model!$T$2030*AVERAGE('Assumptions (Biomass)'!$P$2:$R$2)/10^9),0)</f>
        <v>-0.0002329390076</v>
      </c>
      <c r="AE2156" s="160">
        <f>IF($T$2030&gt;0,IPMT('Assumptions (Biomass)'!$V$7,Model!AH$1,'Assumptions (Biomass)'!$V$10,'Assumptions (Biomass)'!$V$5*Model!$T$2030*AVERAGE('Assumptions (Biomass)'!$P$2:$R$2)/10^9),0)</f>
        <v>-0.0001905718514</v>
      </c>
      <c r="AF2156" s="160">
        <f>IF($T$2030&gt;0,IPMT('Assumptions (Biomass)'!$V$7,Model!AI$1,'Assumptions (Biomass)'!$V$10,'Assumptions (Biomass)'!$V$5*Model!$T$2030*AVERAGE('Assumptions (Biomass)'!$P$2:$R$2)/10^9),0)</f>
        <v>-0.0001461922553</v>
      </c>
      <c r="AG2156" s="160">
        <f>IF($T$2030&gt;0,IPMT('Assumptions (Biomass)'!$V$7,Model!AJ$1,'Assumptions (Biomass)'!$V$10,'Assumptions (Biomass)'!$V$5*Model!$T$2030*AVERAGE('Assumptions (Biomass)'!$P$2:$R$2)/10^9),0)</f>
        <v>-0.00009970462839</v>
      </c>
      <c r="AH2156" s="160">
        <f>IF($T$2030&gt;0,IPMT('Assumptions (Biomass)'!$V$7,Model!AK$1,'Assumptions (Biomass)'!$V$10,'Assumptions (Biomass)'!$V$5*Model!$T$2030*AVERAGE('Assumptions (Biomass)'!$P$2:$R$2)/10^9),0)</f>
        <v>-0.00005100883919</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v>
      </c>
      <c r="D2190" s="177">
        <f t="shared" si="76"/>
        <v>0.02594842247</v>
      </c>
      <c r="E2190" s="177">
        <f t="shared" si="76"/>
        <v>0.04945741146</v>
      </c>
      <c r="F2190" s="177">
        <f t="shared" si="76"/>
        <v>0.05206799268</v>
      </c>
      <c r="G2190" s="177">
        <f t="shared" si="76"/>
        <v>0.05687582865</v>
      </c>
      <c r="H2190" s="177">
        <f t="shared" si="76"/>
        <v>0.05465644943</v>
      </c>
      <c r="I2190" s="177">
        <f t="shared" si="76"/>
        <v>0.05865262013</v>
      </c>
      <c r="J2190" s="177">
        <f t="shared" si="76"/>
        <v>0.06820490512</v>
      </c>
      <c r="K2190" s="177">
        <f t="shared" si="76"/>
        <v>0.07695897933</v>
      </c>
      <c r="L2190" s="177">
        <f t="shared" si="76"/>
        <v>0.08765717327</v>
      </c>
      <c r="M2190" s="177">
        <f t="shared" si="76"/>
        <v>0.09720593506</v>
      </c>
      <c r="N2190" s="177">
        <f t="shared" si="76"/>
        <v>0.1063252032</v>
      </c>
      <c r="O2190" s="177">
        <f t="shared" si="76"/>
        <v>0.1177881524</v>
      </c>
      <c r="P2190" s="177">
        <f t="shared" si="76"/>
        <v>0.1565666421</v>
      </c>
      <c r="Q2190" s="177">
        <f t="shared" si="76"/>
        <v>0.1835276282</v>
      </c>
      <c r="R2190" s="177">
        <f t="shared" si="76"/>
        <v>0.178971883</v>
      </c>
      <c r="S2190" s="177">
        <f t="shared" si="76"/>
        <v>0.1610259403</v>
      </c>
      <c r="T2190" s="177">
        <f t="shared" si="76"/>
        <v>0.1395594802</v>
      </c>
      <c r="U2190" s="177">
        <f t="shared" si="76"/>
        <v>0.1290457604</v>
      </c>
      <c r="V2190" s="177">
        <f t="shared" si="76"/>
        <v>0.1193763929</v>
      </c>
      <c r="W2190" s="177">
        <f t="shared" si="76"/>
        <v>0.1161033791</v>
      </c>
      <c r="X2190" s="177">
        <f t="shared" si="76"/>
        <v>0.109811581</v>
      </c>
      <c r="Y2190" s="177">
        <f t="shared" si="76"/>
        <v>0.1013069034</v>
      </c>
      <c r="Z2190" s="177">
        <f t="shared" si="76"/>
        <v>0.09392295907</v>
      </c>
      <c r="AA2190" s="177">
        <f t="shared" si="76"/>
        <v>0.08510189499</v>
      </c>
      <c r="AB2190" s="177">
        <f t="shared" si="76"/>
        <v>0.07675556916</v>
      </c>
      <c r="AC2190" s="177">
        <f t="shared" si="76"/>
        <v>0.06814414182</v>
      </c>
      <c r="AD2190" s="177">
        <f t="shared" si="76"/>
        <v>0.05800731858</v>
      </c>
      <c r="AE2190" s="177">
        <f t="shared" si="76"/>
        <v>0.0314913757</v>
      </c>
      <c r="AF2190" s="177">
        <f t="shared" si="76"/>
        <v>0.01012175616</v>
      </c>
      <c r="AG2190" s="177">
        <f t="shared" si="76"/>
        <v>0.006313518053</v>
      </c>
      <c r="AH2190" s="177">
        <f t="shared" si="76"/>
        <v>0.002106353891</v>
      </c>
      <c r="AI2190" s="177">
        <f t="shared" si="76"/>
        <v>0.0005838882522</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v>
      </c>
      <c r="D2191" s="178">
        <f>IF($C$2030&gt;0,'Assumptions (Biomass)'!W$11*Model!$C$2030*'Assumptions (Biomass)'!$B$2/10^9,0)</f>
        <v>0</v>
      </c>
      <c r="E2191" s="178">
        <f>IF($C$2030&gt;0,'Assumptions (Biomass)'!X$11*Model!$C$2030*'Assumptions (Biomass)'!$B$2/10^9,0)</f>
        <v>0</v>
      </c>
      <c r="F2191" s="178">
        <f>IF($C$2030&gt;0,'Assumptions (Biomass)'!Y$11*Model!$C$2030*'Assumptions (Biomass)'!$B$2/10^9,0)</f>
        <v>0</v>
      </c>
      <c r="G2191" s="178">
        <f>IF($C$2030&gt;0,'Assumptions (Biomass)'!Z$11*Model!$C$2030*'Assumptions (Biomass)'!$B$2/10^9,0)</f>
        <v>0</v>
      </c>
      <c r="H2191" s="178">
        <f>IF($C$2030&gt;0,'Assumptions (Biomass)'!AA$11*Model!$C$2030*'Assumptions (Biomass)'!$B$2/10^9,0)</f>
        <v>0</v>
      </c>
      <c r="I2191" s="178">
        <f>IF($C$2030&gt;0,'Assumptions (Biomass)'!AB$11*Model!$C$2030*'Assumptions (Biomass)'!$B$2/10^9,0)</f>
        <v>0</v>
      </c>
      <c r="J2191" s="178">
        <f>IF($C$2030&gt;0,'Assumptions (Biomass)'!AC$11*Model!$C$2030*'Assumptions (Biomass)'!$B$2/10^9,0)</f>
        <v>0</v>
      </c>
      <c r="K2191" s="178">
        <f>IF($C$2030&gt;0,'Assumptions (Biomass)'!AD$11*Model!$C$2030*'Assumptions (Biomass)'!$B$2/10^9,0)</f>
        <v>0</v>
      </c>
      <c r="L2191" s="178">
        <f>IF($C$2030&gt;0,'Assumptions (Biomass)'!AE$11*Model!$C$2030*'Assumptions (Biomass)'!$B$2/10^9,0)</f>
        <v>0</v>
      </c>
      <c r="M2191" s="178">
        <f>IF($C$2030&gt;0,'Assumptions (Biomass)'!AF$11*Model!$C$2030*'Assumptions (Biomass)'!$B$2/10^9,0)</f>
        <v>0</v>
      </c>
      <c r="N2191" s="178">
        <f>IF($C$2030&gt;0,'Assumptions (Biomass)'!AG$11*Model!$C$2030*'Assumptions (Biomass)'!$B$2/10^9,0)</f>
        <v>0</v>
      </c>
      <c r="O2191" s="178">
        <f>IF($C$2030&gt;0,'Assumptions (Biomass)'!AH$11*Model!$C$2030*'Assumptions (Biomass)'!$B$2/10^9,0)</f>
        <v>0</v>
      </c>
      <c r="P2191" s="178">
        <f>IF($C$2030&gt;0,'Assumptions (Biomass)'!AI$11*Model!$C$2030*'Assumptions (Biomass)'!$B$2/10^9,0)</f>
        <v>0</v>
      </c>
      <c r="Q2191" s="178">
        <f>IF($C$2030&gt;0,'Assumptions (Biomass)'!AJ$11*Model!$C$2030*'Assumptions (Biomass)'!$B$2/10^9,0)</f>
        <v>0</v>
      </c>
      <c r="R2191" s="178">
        <f>IF($C$2030&gt;0,'Assumptions (Biomass)'!AK$11*Model!$C$2030*'Assumptions (Biomass)'!$B$2/10^9,0)</f>
        <v>0</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0.02594842247</v>
      </c>
      <c r="E2192" s="160">
        <f>IF($D$2030&gt;0,'Assumptions (Biomass)'!W$11*Model!$D$2030*'Assumptions (Biomass)'!$B$2/10^9,0)</f>
        <v>0.04930200268</v>
      </c>
      <c r="F2192" s="160">
        <f>IF($D$2030&gt;0,'Assumptions (Biomass)'!X$11*Model!$D$2030*'Assumptions (Biomass)'!$B$2/10^9,0)</f>
        <v>0.04437180242</v>
      </c>
      <c r="G2192" s="160">
        <f>IF($D$2030&gt;0,'Assumptions (Biomass)'!Y$11*Model!$D$2030*'Assumptions (Biomass)'!$B$2/10^9,0)</f>
        <v>0.0399605706</v>
      </c>
      <c r="H2192" s="160">
        <f>IF($D$2030&gt;0,'Assumptions (Biomass)'!Z$11*Model!$D$2030*'Assumptions (Biomass)'!$B$2/10^9,0)</f>
        <v>0.03596451354</v>
      </c>
      <c r="I2192" s="160">
        <f>IF($D$2030&gt;0,'Assumptions (Biomass)'!AA$11*Model!$D$2030*'Assumptions (Biomass)'!$B$2/10^9,0)</f>
        <v>0.03233173439</v>
      </c>
      <c r="J2192" s="160">
        <f>IF($D$2030&gt;0,'Assumptions (Biomass)'!AB$11*Model!$D$2030*'Assumptions (Biomass)'!$B$2/10^9,0)</f>
        <v>0.03061913851</v>
      </c>
      <c r="K2192" s="160">
        <f>IF($D$2030&gt;0,'Assumptions (Biomass)'!AC$11*Model!$D$2030*'Assumptions (Biomass)'!$B$2/10^9,0)</f>
        <v>0.03061913851</v>
      </c>
      <c r="L2192" s="160">
        <f>IF($D$2030&gt;0,'Assumptions (Biomass)'!AD$11*Model!$D$2030*'Assumptions (Biomass)'!$B$2/10^9,0)</f>
        <v>0.03067103535</v>
      </c>
      <c r="M2192" s="160">
        <f>IF($D$2030&gt;0,'Assumptions (Biomass)'!AE$11*Model!$D$2030*'Assumptions (Biomass)'!$B$2/10^9,0)</f>
        <v>0.03061913851</v>
      </c>
      <c r="N2192" s="160">
        <f>IF($D$2030&gt;0,'Assumptions (Biomass)'!AF$11*Model!$D$2030*'Assumptions (Biomass)'!$B$2/10^9,0)</f>
        <v>0.03067103535</v>
      </c>
      <c r="O2192" s="160">
        <f>IF($D$2030&gt;0,'Assumptions (Biomass)'!AG$11*Model!$D$2030*'Assumptions (Biomass)'!$B$2/10^9,0)</f>
        <v>0.03061913851</v>
      </c>
      <c r="P2192" s="160">
        <f>IF($D$2030&gt;0,'Assumptions (Biomass)'!AH$11*Model!$D$2030*'Assumptions (Biomass)'!$B$2/10^9,0)</f>
        <v>0.03067103535</v>
      </c>
      <c r="Q2192" s="160">
        <f>IF($D$2030&gt;0,'Assumptions (Biomass)'!AI$11*Model!$D$2030*'Assumptions (Biomass)'!$B$2/10^9,0)</f>
        <v>0.03061913851</v>
      </c>
      <c r="R2192" s="160">
        <f>IF($D$2030&gt;0,'Assumptions (Biomass)'!AJ$11*Model!$D$2030*'Assumptions (Biomass)'!$B$2/10^9,0)</f>
        <v>0.03067103535</v>
      </c>
      <c r="S2192" s="160">
        <f>IF($D$2030&gt;0,'Assumptions (Biomass)'!AK$11*Model!$D$2030*'Assumptions (Biomass)'!$B$2/10^9,0)</f>
        <v>0.01530956925</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0.0001554087729</v>
      </c>
      <c r="F2193" s="160">
        <f>IF($E$2030&gt;0,'Assumptions (Biomass)'!W$11*Model!$E$2030*AVERAGE('Assumptions (Biomass)'!$B$2:$C$2)/10^9,0)</f>
        <v>0.0002952766685</v>
      </c>
      <c r="G2193" s="160">
        <f>IF($E$2030&gt;0,'Assumptions (Biomass)'!X$11*Model!$E$2030*AVERAGE('Assumptions (Biomass)'!$B$2:$C$2)/10^9,0)</f>
        <v>0.0002657490017</v>
      </c>
      <c r="H2193" s="160">
        <f>IF($E$2030&gt;0,'Assumptions (Biomass)'!Y$11*Model!$E$2030*AVERAGE('Assumptions (Biomass)'!$B$2:$C$2)/10^9,0)</f>
        <v>0.0002393295103</v>
      </c>
      <c r="I2193" s="160">
        <f>IF($E$2030&gt;0,'Assumptions (Biomass)'!Z$11*Model!$E$2030*AVERAGE('Assumptions (Biomass)'!$B$2:$C$2)/10^9,0)</f>
        <v>0.0002153965593</v>
      </c>
      <c r="J2193" s="160">
        <f>IF($E$2030&gt;0,'Assumptions (Biomass)'!AA$11*Model!$E$2030*AVERAGE('Assumptions (Biomass)'!$B$2:$C$2)/10^9,0)</f>
        <v>0.0001936393311</v>
      </c>
      <c r="K2193" s="160">
        <f>IF($E$2030&gt;0,'Assumptions (Biomass)'!AB$11*Model!$E$2030*AVERAGE('Assumptions (Biomass)'!$B$2:$C$2)/10^9,0)</f>
        <v>0.000183382352</v>
      </c>
      <c r="L2193" s="160">
        <f>IF($E$2030&gt;0,'Assumptions (Biomass)'!AC$11*Model!$E$2030*AVERAGE('Assumptions (Biomass)'!$B$2:$C$2)/10^9,0)</f>
        <v>0.000183382352</v>
      </c>
      <c r="M2193" s="160">
        <f>IF($E$2030&gt;0,'Assumptions (Biomass)'!AD$11*Model!$E$2030*AVERAGE('Assumptions (Biomass)'!$B$2:$C$2)/10^9,0)</f>
        <v>0.0001836931696</v>
      </c>
      <c r="N2193" s="160">
        <f>IF($E$2030&gt;0,'Assumptions (Biomass)'!AE$11*Model!$E$2030*AVERAGE('Assumptions (Biomass)'!$B$2:$C$2)/10^9,0)</f>
        <v>0.000183382352</v>
      </c>
      <c r="O2193" s="160">
        <f>IF($E$2030&gt;0,'Assumptions (Biomass)'!AF$11*Model!$E$2030*AVERAGE('Assumptions (Biomass)'!$B$2:$C$2)/10^9,0)</f>
        <v>0.0001836931696</v>
      </c>
      <c r="P2193" s="160">
        <f>IF($E$2030&gt;0,'Assumptions (Biomass)'!AG$11*Model!$E$2030*AVERAGE('Assumptions (Biomass)'!$B$2:$C$2)/10^9,0)</f>
        <v>0.000183382352</v>
      </c>
      <c r="Q2193" s="160">
        <f>IF($E$2030&gt;0,'Assumptions (Biomass)'!AH$11*Model!$E$2030*AVERAGE('Assumptions (Biomass)'!$B$2:$C$2)/10^9,0)</f>
        <v>0.0001836931696</v>
      </c>
      <c r="R2193" s="160">
        <f>IF($E$2030&gt;0,'Assumptions (Biomass)'!AI$11*Model!$E$2030*AVERAGE('Assumptions (Biomass)'!$B$2:$C$2)/10^9,0)</f>
        <v>0.000183382352</v>
      </c>
      <c r="S2193" s="160">
        <f>IF($E$2030&gt;0,'Assumptions (Biomass)'!AJ$11*Model!$E$2030*AVERAGE('Assumptions (Biomass)'!$B$2:$C$2)/10^9,0)</f>
        <v>0.0001836931696</v>
      </c>
      <c r="T2193" s="160">
        <f>IF($E$2030&gt;0,'Assumptions (Biomass)'!AK$11*Model!$E$2030*AVERAGE('Assumptions (Biomass)'!$B$2:$C$2)/10^9,0)</f>
        <v>0.00009169117602</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0.007400913596</v>
      </c>
      <c r="G2194" s="160">
        <f>IF($F$2030&gt;0,'Assumptions (Biomass)'!W$11*Model!$F$2030*AVERAGE('Assumptions (Biomass)'!$B$2:$D$2)/10^9,0)</f>
        <v>0.01406173583</v>
      </c>
      <c r="H2194" s="160">
        <f>IF($F$2030&gt;0,'Assumptions (Biomass)'!X$11*Model!$F$2030*AVERAGE('Assumptions (Biomass)'!$B$2:$D$2)/10^9,0)</f>
        <v>0.01265556225</v>
      </c>
      <c r="I2194" s="160">
        <f>IF($F$2030&gt;0,'Assumptions (Biomass)'!Y$11*Model!$F$2030*AVERAGE('Assumptions (Biomass)'!$B$2:$D$2)/10^9,0)</f>
        <v>0.01139740694</v>
      </c>
      <c r="J2194" s="160">
        <f>IF($F$2030&gt;0,'Assumptions (Biomass)'!Z$11*Model!$F$2030*AVERAGE('Assumptions (Biomass)'!$B$2:$D$2)/10^9,0)</f>
        <v>0.01025766624</v>
      </c>
      <c r="K2194" s="160">
        <f>IF($F$2030&gt;0,'Assumptions (Biomass)'!AA$11*Model!$F$2030*AVERAGE('Assumptions (Biomass)'!$B$2:$D$2)/10^9,0)</f>
        <v>0.009221538341</v>
      </c>
      <c r="L2194" s="160">
        <f>IF($F$2030&gt;0,'Assumptions (Biomass)'!AB$11*Model!$F$2030*AVERAGE('Assumptions (Biomass)'!$B$2:$D$2)/10^9,0)</f>
        <v>0.008733078044</v>
      </c>
      <c r="M2194" s="160">
        <f>IF($F$2030&gt;0,'Assumptions (Biomass)'!AC$11*Model!$F$2030*AVERAGE('Assumptions (Biomass)'!$B$2:$D$2)/10^9,0)</f>
        <v>0.008733078044</v>
      </c>
      <c r="N2194" s="160">
        <f>IF($F$2030&gt;0,'Assumptions (Biomass)'!AD$11*Model!$F$2030*AVERAGE('Assumptions (Biomass)'!$B$2:$D$2)/10^9,0)</f>
        <v>0.008747879871</v>
      </c>
      <c r="O2194" s="160">
        <f>IF($F$2030&gt;0,'Assumptions (Biomass)'!AE$11*Model!$F$2030*AVERAGE('Assumptions (Biomass)'!$B$2:$D$2)/10^9,0)</f>
        <v>0.008733078044</v>
      </c>
      <c r="P2194" s="160">
        <f>IF($F$2030&gt;0,'Assumptions (Biomass)'!AF$11*Model!$F$2030*AVERAGE('Assumptions (Biomass)'!$B$2:$D$2)/10^9,0)</f>
        <v>0.008747879871</v>
      </c>
      <c r="Q2194" s="160">
        <f>IF($F$2030&gt;0,'Assumptions (Biomass)'!AG$11*Model!$F$2030*AVERAGE('Assumptions (Biomass)'!$B$2:$D$2)/10^9,0)</f>
        <v>0.008733078044</v>
      </c>
      <c r="R2194" s="160">
        <f>IF($F$2030&gt;0,'Assumptions (Biomass)'!AH$11*Model!$F$2030*AVERAGE('Assumptions (Biomass)'!$B$2:$D$2)/10^9,0)</f>
        <v>0.008747879871</v>
      </c>
      <c r="S2194" s="160">
        <f>IF($F$2030&gt;0,'Assumptions (Biomass)'!AI$11*Model!$F$2030*AVERAGE('Assumptions (Biomass)'!$B$2:$D$2)/10^9,0)</f>
        <v>0.008733078044</v>
      </c>
      <c r="T2194" s="160">
        <f>IF($F$2030&gt;0,'Assumptions (Biomass)'!AJ$11*Model!$F$2030*AVERAGE('Assumptions (Biomass)'!$B$2:$D$2)/10^9,0)</f>
        <v>0.008747879871</v>
      </c>
      <c r="U2194" s="160">
        <f>IF($F$2030&gt;0,'Assumptions (Biomass)'!AK$11*Model!$F$2030*AVERAGE('Assumptions (Biomass)'!$B$2:$D$2)/10^9,0)</f>
        <v>0.004366539022</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0.002587773218</v>
      </c>
      <c r="H2195" s="160">
        <f>IF($G$2030&gt;0,'Assumptions (Biomass)'!W$11*Model!$G$2030*AVERAGE('Assumptions (Biomass)'!$C$2:$E$2)/10^9,0)</f>
        <v>0.004916769114</v>
      </c>
      <c r="I2195" s="160">
        <f>IF($G$2030&gt;0,'Assumptions (Biomass)'!X$11*Model!$G$2030*AVERAGE('Assumptions (Biomass)'!$C$2:$E$2)/10^9,0)</f>
        <v>0.004425092203</v>
      </c>
      <c r="J2195" s="160">
        <f>IF($G$2030&gt;0,'Assumptions (Biomass)'!Y$11*Model!$G$2030*AVERAGE('Assumptions (Biomass)'!$C$2:$E$2)/10^9,0)</f>
        <v>0.003985170756</v>
      </c>
      <c r="K2195" s="160">
        <f>IF($G$2030&gt;0,'Assumptions (Biomass)'!Z$11*Model!$G$2030*AVERAGE('Assumptions (Biomass)'!$C$2:$E$2)/10^9,0)</f>
        <v>0.00358665368</v>
      </c>
      <c r="L2195" s="160">
        <f>IF($G$2030&gt;0,'Assumptions (Biomass)'!AA$11*Model!$G$2030*AVERAGE('Assumptions (Biomass)'!$C$2:$E$2)/10^9,0)</f>
        <v>0.00322436543</v>
      </c>
      <c r="M2195" s="160">
        <f>IF($G$2030&gt;0,'Assumptions (Biomass)'!AB$11*Model!$G$2030*AVERAGE('Assumptions (Biomass)'!$C$2:$E$2)/10^9,0)</f>
        <v>0.003053572397</v>
      </c>
      <c r="N2195" s="160">
        <f>IF($G$2030&gt;0,'Assumptions (Biomass)'!AC$11*Model!$G$2030*AVERAGE('Assumptions (Biomass)'!$C$2:$E$2)/10^9,0)</f>
        <v>0.003053572397</v>
      </c>
      <c r="O2195" s="160">
        <f>IF($G$2030&gt;0,'Assumptions (Biomass)'!AD$11*Model!$G$2030*AVERAGE('Assumptions (Biomass)'!$C$2:$E$2)/10^9,0)</f>
        <v>0.003058747944</v>
      </c>
      <c r="P2195" s="160">
        <f>IF($G$2030&gt;0,'Assumptions (Biomass)'!AE$11*Model!$G$2030*AVERAGE('Assumptions (Biomass)'!$C$2:$E$2)/10^9,0)</f>
        <v>0.003053572397</v>
      </c>
      <c r="Q2195" s="160">
        <f>IF($G$2030&gt;0,'Assumptions (Biomass)'!AF$11*Model!$G$2030*AVERAGE('Assumptions (Biomass)'!$C$2:$E$2)/10^9,0)</f>
        <v>0.003058747944</v>
      </c>
      <c r="R2195" s="160">
        <f>IF($G$2030&gt;0,'Assumptions (Biomass)'!AG$11*Model!$G$2030*AVERAGE('Assumptions (Biomass)'!$C$2:$E$2)/10^9,0)</f>
        <v>0.003053572397</v>
      </c>
      <c r="S2195" s="160">
        <f>IF($G$2030&gt;0,'Assumptions (Biomass)'!AH$11*Model!$G$2030*AVERAGE('Assumptions (Biomass)'!$C$2:$E$2)/10^9,0)</f>
        <v>0.003058747944</v>
      </c>
      <c r="T2195" s="160">
        <f>IF($G$2030&gt;0,'Assumptions (Biomass)'!AI$11*Model!$G$2030*AVERAGE('Assumptions (Biomass)'!$C$2:$E$2)/10^9,0)</f>
        <v>0.003053572397</v>
      </c>
      <c r="U2195" s="160">
        <f>IF($G$2030&gt;0,'Assumptions (Biomass)'!AJ$11*Model!$G$2030*AVERAGE('Assumptions (Biomass)'!$C$2:$E$2)/10^9,0)</f>
        <v>0.003058747944</v>
      </c>
      <c r="V2195" s="160">
        <f>IF($G$2030&gt;0,'Assumptions (Biomass)'!AK$11*Model!$G$2030*AVERAGE('Assumptions (Biomass)'!$C$2:$E$2)/10^9,0)</f>
        <v>0.001526786199</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0.0008802750206</v>
      </c>
      <c r="I2196" s="160">
        <f>IF($H$2030&gt;0,'Assumptions (Biomass)'!W$11*Model!$H$2030*AVERAGE('Assumptions (Biomass)'!$D$2:$F$2)/10^9,0)</f>
        <v>0.001672522539</v>
      </c>
      <c r="J2196" s="160">
        <f>IF($H$2030&gt;0,'Assumptions (Biomass)'!X$11*Model!$H$2030*AVERAGE('Assumptions (Biomass)'!$D$2:$F$2)/10^9,0)</f>
        <v>0.001505270285</v>
      </c>
      <c r="K2196" s="160">
        <f>IF($H$2030&gt;0,'Assumptions (Biomass)'!Y$11*Model!$H$2030*AVERAGE('Assumptions (Biomass)'!$D$2:$F$2)/10^9,0)</f>
        <v>0.001355623532</v>
      </c>
      <c r="L2196" s="160">
        <f>IF($H$2030&gt;0,'Assumptions (Biomass)'!Z$11*Model!$H$2030*AVERAGE('Assumptions (Biomass)'!$D$2:$F$2)/10^9,0)</f>
        <v>0.001220061179</v>
      </c>
      <c r="M2196" s="160">
        <f>IF($H$2030&gt;0,'Assumptions (Biomass)'!AA$11*Model!$H$2030*AVERAGE('Assumptions (Biomass)'!$D$2:$F$2)/10^9,0)</f>
        <v>0.001096822676</v>
      </c>
      <c r="N2196" s="160">
        <f>IF($H$2030&gt;0,'Assumptions (Biomass)'!AB$11*Model!$H$2030*AVERAGE('Assumptions (Biomass)'!$D$2:$F$2)/10^9,0)</f>
        <v>0.001038724524</v>
      </c>
      <c r="O2196" s="160">
        <f>IF($H$2030&gt;0,'Assumptions (Biomass)'!AC$11*Model!$H$2030*AVERAGE('Assumptions (Biomass)'!$D$2:$F$2)/10^9,0)</f>
        <v>0.001038724524</v>
      </c>
      <c r="P2196" s="160">
        <f>IF($H$2030&gt;0,'Assumptions (Biomass)'!AD$11*Model!$H$2030*AVERAGE('Assumptions (Biomass)'!$D$2:$F$2)/10^9,0)</f>
        <v>0.001040485074</v>
      </c>
      <c r="Q2196" s="160">
        <f>IF($H$2030&gt;0,'Assumptions (Biomass)'!AE$11*Model!$H$2030*AVERAGE('Assumptions (Biomass)'!$D$2:$F$2)/10^9,0)</f>
        <v>0.001038724524</v>
      </c>
      <c r="R2196" s="160">
        <f>IF($H$2030&gt;0,'Assumptions (Biomass)'!AF$11*Model!$H$2030*AVERAGE('Assumptions (Biomass)'!$D$2:$F$2)/10^9,0)</f>
        <v>0.001040485074</v>
      </c>
      <c r="S2196" s="160">
        <f>IF($H$2030&gt;0,'Assumptions (Biomass)'!AG$11*Model!$H$2030*AVERAGE('Assumptions (Biomass)'!$D$2:$F$2)/10^9,0)</f>
        <v>0.001038724524</v>
      </c>
      <c r="T2196" s="160">
        <f>IF($H$2030&gt;0,'Assumptions (Biomass)'!AH$11*Model!$H$2030*AVERAGE('Assumptions (Biomass)'!$D$2:$F$2)/10^9,0)</f>
        <v>0.001040485074</v>
      </c>
      <c r="U2196" s="160">
        <f>IF($H$2030&gt;0,'Assumptions (Biomass)'!AI$11*Model!$H$2030*AVERAGE('Assumptions (Biomass)'!$D$2:$F$2)/10^9,0)</f>
        <v>0.001038724524</v>
      </c>
      <c r="V2196" s="160">
        <f>IF($H$2030&gt;0,'Assumptions (Biomass)'!AJ$11*Model!$H$2030*AVERAGE('Assumptions (Biomass)'!$D$2:$F$2)/10^9,0)</f>
        <v>0.001040485074</v>
      </c>
      <c r="W2196" s="160">
        <f>IF($H$2030&gt;0,'Assumptions (Biomass)'!AK$11*Model!$H$2030*AVERAGE('Assumptions (Biomass)'!$D$2:$F$2)/10^9,0)</f>
        <v>0.0005193622622</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0.008610467504</v>
      </c>
      <c r="J2197" s="160">
        <f>IF($I$2030&gt;0,'Assumptions (Biomass)'!W$11*Model!$I$2030*AVERAGE('Assumptions (Biomass)'!$E$2:$G$2)/10^9,0)</f>
        <v>0.01635988826</v>
      </c>
      <c r="K2197" s="160">
        <f>IF($I$2030&gt;0,'Assumptions (Biomass)'!X$11*Model!$I$2030*AVERAGE('Assumptions (Biomass)'!$E$2:$G$2)/10^9,0)</f>
        <v>0.01472389943</v>
      </c>
      <c r="L2197" s="160">
        <f>IF($I$2030&gt;0,'Assumptions (Biomass)'!Y$11*Model!$I$2030*AVERAGE('Assumptions (Biomass)'!$E$2:$G$2)/10^9,0)</f>
        <v>0.01326011996</v>
      </c>
      <c r="M2197" s="160">
        <f>IF($I$2030&gt;0,'Assumptions (Biomass)'!Z$11*Model!$I$2030*AVERAGE('Assumptions (Biomass)'!$E$2:$G$2)/10^9,0)</f>
        <v>0.01193410796</v>
      </c>
      <c r="N2197" s="160">
        <f>IF($I$2030&gt;0,'Assumptions (Biomass)'!AA$11*Model!$I$2030*AVERAGE('Assumptions (Biomass)'!$E$2:$G$2)/10^9,0)</f>
        <v>0.01072864251</v>
      </c>
      <c r="O2197" s="160">
        <f>IF($I$2030&gt;0,'Assumptions (Biomass)'!AB$11*Model!$I$2030*AVERAGE('Assumptions (Biomass)'!$E$2:$G$2)/10^9,0)</f>
        <v>0.01016035165</v>
      </c>
      <c r="P2197" s="160">
        <f>IF($I$2030&gt;0,'Assumptions (Biomass)'!AC$11*Model!$I$2030*AVERAGE('Assumptions (Biomass)'!$E$2:$G$2)/10^9,0)</f>
        <v>0.01016035165</v>
      </c>
      <c r="Q2197" s="160">
        <f>IF($I$2030&gt;0,'Assumptions (Biomass)'!AD$11*Model!$I$2030*AVERAGE('Assumptions (Biomass)'!$E$2:$G$2)/10^9,0)</f>
        <v>0.01017757259</v>
      </c>
      <c r="R2197" s="160">
        <f>IF($I$2030&gt;0,'Assumptions (Biomass)'!AE$11*Model!$I$2030*AVERAGE('Assumptions (Biomass)'!$E$2:$G$2)/10^9,0)</f>
        <v>0.01016035165</v>
      </c>
      <c r="S2197" s="160">
        <f>IF($I$2030&gt;0,'Assumptions (Biomass)'!AF$11*Model!$I$2030*AVERAGE('Assumptions (Biomass)'!$E$2:$G$2)/10^9,0)</f>
        <v>0.01017757259</v>
      </c>
      <c r="T2197" s="160">
        <f>IF($I$2030&gt;0,'Assumptions (Biomass)'!AG$11*Model!$I$2030*AVERAGE('Assumptions (Biomass)'!$E$2:$G$2)/10^9,0)</f>
        <v>0.01016035165</v>
      </c>
      <c r="U2197" s="160">
        <f>IF($I$2030&gt;0,'Assumptions (Biomass)'!AH$11*Model!$I$2030*AVERAGE('Assumptions (Biomass)'!$E$2:$G$2)/10^9,0)</f>
        <v>0.01017757259</v>
      </c>
      <c r="V2197" s="160">
        <f>IF($I$2030&gt;0,'Assumptions (Biomass)'!AI$11*Model!$I$2030*AVERAGE('Assumptions (Biomass)'!$E$2:$G$2)/10^9,0)</f>
        <v>0.01016035165</v>
      </c>
      <c r="W2197" s="160">
        <f>IF($I$2030&gt;0,'Assumptions (Biomass)'!AJ$11*Model!$I$2030*AVERAGE('Assumptions (Biomass)'!$E$2:$G$2)/10^9,0)</f>
        <v>0.01017757259</v>
      </c>
      <c r="X2197" s="160">
        <f>IF($I$2030&gt;0,'Assumptions (Biomass)'!AK$11*Model!$I$2030*AVERAGE('Assumptions (Biomass)'!$E$2:$G$2)/10^9,0)</f>
        <v>0.005080175827</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0.005284131739</v>
      </c>
      <c r="K2198" s="160">
        <f>IF($J$2030&gt;0,'Assumptions (Biomass)'!W$11*Model!$J$2030*AVERAGE('Assumptions (Biomass)'!$F$2:$H$2)/10^9,0)</f>
        <v>0.0100398503</v>
      </c>
      <c r="L2198" s="160">
        <f>IF($J$2030&gt;0,'Assumptions (Biomass)'!X$11*Model!$J$2030*AVERAGE('Assumptions (Biomass)'!$F$2:$H$2)/10^9,0)</f>
        <v>0.009035865274</v>
      </c>
      <c r="M2198" s="160">
        <f>IF($J$2030&gt;0,'Assumptions (Biomass)'!Y$11*Model!$J$2030*AVERAGE('Assumptions (Biomass)'!$F$2:$H$2)/10^9,0)</f>
        <v>0.008137562878</v>
      </c>
      <c r="N2198" s="160">
        <f>IF($J$2030&gt;0,'Assumptions (Biomass)'!Z$11*Model!$J$2030*AVERAGE('Assumptions (Biomass)'!$F$2:$H$2)/10^9,0)</f>
        <v>0.00732380659</v>
      </c>
      <c r="O2198" s="160">
        <f>IF($J$2030&gt;0,'Assumptions (Biomass)'!AA$11*Model!$J$2030*AVERAGE('Assumptions (Biomass)'!$F$2:$H$2)/10^9,0)</f>
        <v>0.006584028147</v>
      </c>
      <c r="P2198" s="160">
        <f>IF($J$2030&gt;0,'Assumptions (Biomass)'!AB$11*Model!$J$2030*AVERAGE('Assumptions (Biomass)'!$F$2:$H$2)/10^9,0)</f>
        <v>0.006235275452</v>
      </c>
      <c r="Q2198" s="160">
        <f>IF($J$2030&gt;0,'Assumptions (Biomass)'!AC$11*Model!$J$2030*AVERAGE('Assumptions (Biomass)'!$F$2:$H$2)/10^9,0)</f>
        <v>0.006235275452</v>
      </c>
      <c r="R2198" s="160">
        <f>IF($J$2030&gt;0,'Assumptions (Biomass)'!AD$11*Model!$J$2030*AVERAGE('Assumptions (Biomass)'!$F$2:$H$2)/10^9,0)</f>
        <v>0.006245843716</v>
      </c>
      <c r="S2198" s="160">
        <f>IF($J$2030&gt;0,'Assumptions (Biomass)'!AE$11*Model!$J$2030*AVERAGE('Assumptions (Biomass)'!$F$2:$H$2)/10^9,0)</f>
        <v>0.006235275452</v>
      </c>
      <c r="T2198" s="160">
        <f>IF($J$2030&gt;0,'Assumptions (Biomass)'!AF$11*Model!$J$2030*AVERAGE('Assumptions (Biomass)'!$F$2:$H$2)/10^9,0)</f>
        <v>0.006245843716</v>
      </c>
      <c r="U2198" s="160">
        <f>IF($J$2030&gt;0,'Assumptions (Biomass)'!AG$11*Model!$J$2030*AVERAGE('Assumptions (Biomass)'!$F$2:$H$2)/10^9,0)</f>
        <v>0.006235275452</v>
      </c>
      <c r="V2198" s="160">
        <f>IF($J$2030&gt;0,'Assumptions (Biomass)'!AH$11*Model!$J$2030*AVERAGE('Assumptions (Biomass)'!$F$2:$H$2)/10^9,0)</f>
        <v>0.006245843716</v>
      </c>
      <c r="W2198" s="160">
        <f>IF($J$2030&gt;0,'Assumptions (Biomass)'!AI$11*Model!$J$2030*AVERAGE('Assumptions (Biomass)'!$F$2:$H$2)/10^9,0)</f>
        <v>0.006235275452</v>
      </c>
      <c r="X2198" s="160">
        <f>IF($J$2030&gt;0,'Assumptions (Biomass)'!AJ$11*Model!$J$2030*AVERAGE('Assumptions (Biomass)'!$F$2:$H$2)/10^9,0)</f>
        <v>0.006245843716</v>
      </c>
      <c r="Y2198" s="160">
        <f>IF($J$2030&gt;0,'Assumptions (Biomass)'!AK$11*Model!$J$2030*AVERAGE('Assumptions (Biomass)'!$F$2:$H$2)/10^9,0)</f>
        <v>0.003117637726</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0.007228893179</v>
      </c>
      <c r="L2199" s="160">
        <f>IF($K$2030&gt;0,'Assumptions (Biomass)'!W$11*Model!$K$2030*AVERAGE('Assumptions (Biomass)'!$G$2:$I$2)/10^9,0)</f>
        <v>0.01373489704</v>
      </c>
      <c r="M2199" s="160">
        <f>IF($K$2030&gt;0,'Assumptions (Biomass)'!X$11*Model!$K$2030*AVERAGE('Assumptions (Biomass)'!$G$2:$I$2)/10^9,0)</f>
        <v>0.01236140734</v>
      </c>
      <c r="N2199" s="160">
        <f>IF($K$2030&gt;0,'Assumptions (Biomass)'!Y$11*Model!$K$2030*AVERAGE('Assumptions (Biomass)'!$G$2:$I$2)/10^9,0)</f>
        <v>0.0111324955</v>
      </c>
      <c r="O2199" s="160">
        <f>IF($K$2030&gt;0,'Assumptions (Biomass)'!Z$11*Model!$K$2030*AVERAGE('Assumptions (Biomass)'!$G$2:$I$2)/10^9,0)</f>
        <v>0.01001924595</v>
      </c>
      <c r="P2199" s="160">
        <f>IF($K$2030&gt;0,'Assumptions (Biomass)'!AA$11*Model!$K$2030*AVERAGE('Assumptions (Biomass)'!$G$2:$I$2)/10^9,0)</f>
        <v>0.009007200901</v>
      </c>
      <c r="Q2199" s="160">
        <f>IF($K$2030&gt;0,'Assumptions (Biomass)'!AB$11*Model!$K$2030*AVERAGE('Assumptions (Biomass)'!$G$2:$I$2)/10^9,0)</f>
        <v>0.008530093952</v>
      </c>
      <c r="R2199" s="160">
        <f>IF($K$2030&gt;0,'Assumptions (Biomass)'!AC$11*Model!$K$2030*AVERAGE('Assumptions (Biomass)'!$G$2:$I$2)/10^9,0)</f>
        <v>0.008530093952</v>
      </c>
      <c r="S2199" s="160">
        <f>IF($K$2030&gt;0,'Assumptions (Biomass)'!AD$11*Model!$K$2030*AVERAGE('Assumptions (Biomass)'!$G$2:$I$2)/10^9,0)</f>
        <v>0.008544551738</v>
      </c>
      <c r="T2199" s="160">
        <f>IF($K$2030&gt;0,'Assumptions (Biomass)'!AE$11*Model!$K$2030*AVERAGE('Assumptions (Biomass)'!$G$2:$I$2)/10^9,0)</f>
        <v>0.008530093952</v>
      </c>
      <c r="U2199" s="160">
        <f>IF($K$2030&gt;0,'Assumptions (Biomass)'!AF$11*Model!$K$2030*AVERAGE('Assumptions (Biomass)'!$G$2:$I$2)/10^9,0)</f>
        <v>0.008544551738</v>
      </c>
      <c r="V2199" s="160">
        <f>IF($K$2030&gt;0,'Assumptions (Biomass)'!AG$11*Model!$K$2030*AVERAGE('Assumptions (Biomass)'!$G$2:$I$2)/10^9,0)</f>
        <v>0.008530093952</v>
      </c>
      <c r="W2199" s="160">
        <f>IF($K$2030&gt;0,'Assumptions (Biomass)'!AH$11*Model!$K$2030*AVERAGE('Assumptions (Biomass)'!$G$2:$I$2)/10^9,0)</f>
        <v>0.008544551738</v>
      </c>
      <c r="X2199" s="160">
        <f>IF($K$2030&gt;0,'Assumptions (Biomass)'!AI$11*Model!$K$2030*AVERAGE('Assumptions (Biomass)'!$G$2:$I$2)/10^9,0)</f>
        <v>0.008530093952</v>
      </c>
      <c r="Y2199" s="160">
        <f>IF($K$2030&gt;0,'Assumptions (Biomass)'!AJ$11*Model!$K$2030*AVERAGE('Assumptions (Biomass)'!$G$2:$I$2)/10^9,0)</f>
        <v>0.008544551738</v>
      </c>
      <c r="Z2199" s="160">
        <f>IF($K$2030&gt;0,'Assumptions (Biomass)'!AK$11*Model!$K$2030*AVERAGE('Assumptions (Biomass)'!$G$2:$I$2)/10^9,0)</f>
        <v>0.004265046976</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0.007594368637</v>
      </c>
      <c r="M2200" s="160">
        <f>IF($L$2030&gt;0,'Assumptions (Biomass)'!W$11*Model!$L$2030*AVERAGE('Assumptions (Biomass)'!$H$2:$J$2)/10^9,0)</f>
        <v>0.01442930041</v>
      </c>
      <c r="N2200" s="160">
        <f>IF($L$2030&gt;0,'Assumptions (Biomass)'!X$11*Model!$L$2030*AVERAGE('Assumptions (Biomass)'!$H$2:$J$2)/10^9,0)</f>
        <v>0.01298637037</v>
      </c>
      <c r="O2200" s="160">
        <f>IF($L$2030&gt;0,'Assumptions (Biomass)'!Y$11*Model!$L$2030*AVERAGE('Assumptions (Biomass)'!$H$2:$J$2)/10^9,0)</f>
        <v>0.0116953277</v>
      </c>
      <c r="P2200" s="160">
        <f>IF($L$2030&gt;0,'Assumptions (Biomass)'!Z$11*Model!$L$2030*AVERAGE('Assumptions (Biomass)'!$H$2:$J$2)/10^9,0)</f>
        <v>0.01052579493</v>
      </c>
      <c r="Q2200" s="160">
        <f>IF($L$2030&gt;0,'Assumptions (Biomass)'!AA$11*Model!$L$2030*AVERAGE('Assumptions (Biomass)'!$H$2:$J$2)/10^9,0)</f>
        <v>0.009462583322</v>
      </c>
      <c r="R2200" s="160">
        <f>IF($L$2030&gt;0,'Assumptions (Biomass)'!AB$11*Model!$L$2030*AVERAGE('Assumptions (Biomass)'!$H$2:$J$2)/10^9,0)</f>
        <v>0.008961354992</v>
      </c>
      <c r="S2200" s="160">
        <f>IF($L$2030&gt;0,'Assumptions (Biomass)'!AC$11*Model!$L$2030*AVERAGE('Assumptions (Biomass)'!$H$2:$J$2)/10^9,0)</f>
        <v>0.008961354992</v>
      </c>
      <c r="T2200" s="160">
        <f>IF($L$2030&gt;0,'Assumptions (Biomass)'!AD$11*Model!$L$2030*AVERAGE('Assumptions (Biomass)'!$H$2:$J$2)/10^9,0)</f>
        <v>0.008976543729</v>
      </c>
      <c r="U2200" s="160">
        <f>IF($L$2030&gt;0,'Assumptions (Biomass)'!AE$11*Model!$L$2030*AVERAGE('Assumptions (Biomass)'!$H$2:$J$2)/10^9,0)</f>
        <v>0.008961354992</v>
      </c>
      <c r="V2200" s="160">
        <f>IF($L$2030&gt;0,'Assumptions (Biomass)'!AF$11*Model!$L$2030*AVERAGE('Assumptions (Biomass)'!$H$2:$J$2)/10^9,0)</f>
        <v>0.008976543729</v>
      </c>
      <c r="W2200" s="160">
        <f>IF($L$2030&gt;0,'Assumptions (Biomass)'!AG$11*Model!$L$2030*AVERAGE('Assumptions (Biomass)'!$H$2:$J$2)/10^9,0)</f>
        <v>0.008961354992</v>
      </c>
      <c r="X2200" s="160">
        <f>IF($L$2030&gt;0,'Assumptions (Biomass)'!AH$11*Model!$L$2030*AVERAGE('Assumptions (Biomass)'!$H$2:$J$2)/10^9,0)</f>
        <v>0.008976543729</v>
      </c>
      <c r="Y2200" s="160">
        <f>IF($L$2030&gt;0,'Assumptions (Biomass)'!AI$11*Model!$L$2030*AVERAGE('Assumptions (Biomass)'!$H$2:$J$2)/10^9,0)</f>
        <v>0.008961354992</v>
      </c>
      <c r="Z2200" s="160">
        <f>IF($L$2030&gt;0,'Assumptions (Biomass)'!AJ$11*Model!$L$2030*AVERAGE('Assumptions (Biomass)'!$H$2:$J$2)/10^9,0)</f>
        <v>0.008976543729</v>
      </c>
      <c r="AA2200" s="160">
        <f>IF($L$2030&gt;0,'Assumptions (Biomass)'!AK$11*Model!$L$2030*AVERAGE('Assumptions (Biomass)'!$H$2:$J$2)/10^9,0)</f>
        <v>0.004480677496</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0.006657251681</v>
      </c>
      <c r="N2201" s="160">
        <f>IF($M$2030&gt;0,'Assumptions (Biomass)'!W$11*Model!$M$2030*AVERAGE('Assumptions (Biomass)'!$I$2:$K$2)/10^9,0)</f>
        <v>0.01264877819</v>
      </c>
      <c r="O2201" s="160">
        <f>IF($M$2030&gt;0,'Assumptions (Biomass)'!X$11*Model!$M$2030*AVERAGE('Assumptions (Biomass)'!$I$2:$K$2)/10^9,0)</f>
        <v>0.01138390038</v>
      </c>
      <c r="P2201" s="160">
        <f>IF($M$2030&gt;0,'Assumptions (Biomass)'!Y$11*Model!$M$2030*AVERAGE('Assumptions (Biomass)'!$I$2:$K$2)/10^9,0)</f>
        <v>0.01025216759</v>
      </c>
      <c r="Q2201" s="160">
        <f>IF($M$2030&gt;0,'Assumptions (Biomass)'!Z$11*Model!$M$2030*AVERAGE('Assumptions (Biomass)'!$I$2:$K$2)/10^9,0)</f>
        <v>0.00922695083</v>
      </c>
      <c r="R2201" s="160">
        <f>IF($M$2030&gt;0,'Assumptions (Biomass)'!AA$11*Model!$M$2030*AVERAGE('Assumptions (Biomass)'!$I$2:$K$2)/10^9,0)</f>
        <v>0.008294935595</v>
      </c>
      <c r="S2201" s="160">
        <f>IF($M$2030&gt;0,'Assumptions (Biomass)'!AB$11*Model!$M$2030*AVERAGE('Assumptions (Biomass)'!$I$2:$K$2)/10^9,0)</f>
        <v>0.007855556984</v>
      </c>
      <c r="T2201" s="160">
        <f>IF($M$2030&gt;0,'Assumptions (Biomass)'!AC$11*Model!$M$2030*AVERAGE('Assumptions (Biomass)'!$I$2:$K$2)/10^9,0)</f>
        <v>0.007855556984</v>
      </c>
      <c r="U2201" s="160">
        <f>IF($M$2030&gt;0,'Assumptions (Biomass)'!AD$11*Model!$M$2030*AVERAGE('Assumptions (Biomass)'!$I$2:$K$2)/10^9,0)</f>
        <v>0.007868871487</v>
      </c>
      <c r="V2201" s="160">
        <f>IF($M$2030&gt;0,'Assumptions (Biomass)'!AE$11*Model!$M$2030*AVERAGE('Assumptions (Biomass)'!$I$2:$K$2)/10^9,0)</f>
        <v>0.007855556984</v>
      </c>
      <c r="W2201" s="160">
        <f>IF($M$2030&gt;0,'Assumptions (Biomass)'!AF$11*Model!$M$2030*AVERAGE('Assumptions (Biomass)'!$I$2:$K$2)/10^9,0)</f>
        <v>0.007868871487</v>
      </c>
      <c r="X2201" s="160">
        <f>IF($M$2030&gt;0,'Assumptions (Biomass)'!AG$11*Model!$M$2030*AVERAGE('Assumptions (Biomass)'!$I$2:$K$2)/10^9,0)</f>
        <v>0.007855556984</v>
      </c>
      <c r="Y2201" s="160">
        <f>IF($M$2030&gt;0,'Assumptions (Biomass)'!AH$11*Model!$M$2030*AVERAGE('Assumptions (Biomass)'!$I$2:$K$2)/10^9,0)</f>
        <v>0.007868871487</v>
      </c>
      <c r="Z2201" s="160">
        <f>IF($M$2030&gt;0,'Assumptions (Biomass)'!AI$11*Model!$M$2030*AVERAGE('Assumptions (Biomass)'!$I$2:$K$2)/10^9,0)</f>
        <v>0.007855556984</v>
      </c>
      <c r="AA2201" s="160">
        <f>IF($M$2030&gt;0,'Assumptions (Biomass)'!AJ$11*Model!$M$2030*AVERAGE('Assumptions (Biomass)'!$I$2:$K$2)/10^9,0)</f>
        <v>0.007868871487</v>
      </c>
      <c r="AB2201" s="160">
        <f>IF($M$2030&gt;0,'Assumptions (Biomass)'!AK$11*Model!$M$2030*AVERAGE('Assumptions (Biomass)'!$I$2:$K$2)/10^9,0)</f>
        <v>0.003927778492</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0.007810515572</v>
      </c>
      <c r="O2202" s="160">
        <f>IF($N$2030&gt;0,'Assumptions (Biomass)'!W$11*Model!$N$2030*AVERAGE('Assumptions (Biomass)'!$J$2:$L$2)/10^9,0)</f>
        <v>0.01483997959</v>
      </c>
      <c r="P2202" s="160">
        <f>IF($N$2030&gt;0,'Assumptions (Biomass)'!X$11*Model!$N$2030*AVERAGE('Assumptions (Biomass)'!$J$2:$L$2)/10^9,0)</f>
        <v>0.01335598163</v>
      </c>
      <c r="Q2202" s="160">
        <f>IF($N$2030&gt;0,'Assumptions (Biomass)'!Y$11*Model!$N$2030*AVERAGE('Assumptions (Biomass)'!$J$2:$L$2)/10^9,0)</f>
        <v>0.01202819398</v>
      </c>
      <c r="R2202" s="160">
        <f>IF($N$2030&gt;0,'Assumptions (Biomass)'!Z$11*Model!$N$2030*AVERAGE('Assumptions (Biomass)'!$J$2:$L$2)/10^9,0)</f>
        <v>0.01082537458</v>
      </c>
      <c r="S2202" s="160">
        <f>IF($N$2030&gt;0,'Assumptions (Biomass)'!AA$11*Model!$N$2030*AVERAGE('Assumptions (Biomass)'!$J$2:$L$2)/10^9,0)</f>
        <v>0.009731902402</v>
      </c>
      <c r="T2202" s="160">
        <f>IF($N$2030&gt;0,'Assumptions (Biomass)'!AB$11*Model!$N$2030*AVERAGE('Assumptions (Biomass)'!$J$2:$L$2)/10^9,0)</f>
        <v>0.009216408374</v>
      </c>
      <c r="U2202" s="160">
        <f>IF($N$2030&gt;0,'Assumptions (Biomass)'!AC$11*Model!$N$2030*AVERAGE('Assumptions (Biomass)'!$J$2:$L$2)/10^9,0)</f>
        <v>0.009216408374</v>
      </c>
      <c r="V2202" s="160">
        <f>IF($N$2030&gt;0,'Assumptions (Biomass)'!AD$11*Model!$N$2030*AVERAGE('Assumptions (Biomass)'!$J$2:$L$2)/10^9,0)</f>
        <v>0.009232029406</v>
      </c>
      <c r="W2202" s="160">
        <f>IF($N$2030&gt;0,'Assumptions (Biomass)'!AE$11*Model!$N$2030*AVERAGE('Assumptions (Biomass)'!$J$2:$L$2)/10^9,0)</f>
        <v>0.009216408374</v>
      </c>
      <c r="X2202" s="160">
        <f>IF($N$2030&gt;0,'Assumptions (Biomass)'!AF$11*Model!$N$2030*AVERAGE('Assumptions (Biomass)'!$J$2:$L$2)/10^9,0)</f>
        <v>0.009232029406</v>
      </c>
      <c r="Y2202" s="160">
        <f>IF($N$2030&gt;0,'Assumptions (Biomass)'!AG$11*Model!$N$2030*AVERAGE('Assumptions (Biomass)'!$J$2:$L$2)/10^9,0)</f>
        <v>0.009216408374</v>
      </c>
      <c r="Z2202" s="160">
        <f>IF($N$2030&gt;0,'Assumptions (Biomass)'!AH$11*Model!$N$2030*AVERAGE('Assumptions (Biomass)'!$J$2:$L$2)/10^9,0)</f>
        <v>0.009232029406</v>
      </c>
      <c r="AA2202" s="160">
        <f>IF($N$2030&gt;0,'Assumptions (Biomass)'!AI$11*Model!$N$2030*AVERAGE('Assumptions (Biomass)'!$J$2:$L$2)/10^9,0)</f>
        <v>0.009216408374</v>
      </c>
      <c r="AB2202" s="160">
        <f>IF($N$2030&gt;0,'Assumptions (Biomass)'!AJ$11*Model!$N$2030*AVERAGE('Assumptions (Biomass)'!$J$2:$L$2)/10^9,0)</f>
        <v>0.009232029406</v>
      </c>
      <c r="AC2202" s="160">
        <f>IF($N$2030&gt;0,'Assumptions (Biomass)'!AK$11*Model!$N$2030*AVERAGE('Assumptions (Biomass)'!$J$2:$L$2)/10^9,0)</f>
        <v>0.004608204187</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0.009471936756</v>
      </c>
      <c r="P2203" s="160">
        <f>IF($O$2030&gt;0,'Assumptions (Biomass)'!W$11*Model!$O$2030*AVERAGE('Assumptions (Biomass)'!$K$2:$M$2)/10^9,0)</f>
        <v>0.01799667984</v>
      </c>
      <c r="Q2203" s="160">
        <f>IF($O$2030&gt;0,'Assumptions (Biomass)'!X$11*Model!$O$2030*AVERAGE('Assumptions (Biomass)'!$K$2:$M$2)/10^9,0)</f>
        <v>0.01619701185</v>
      </c>
      <c r="R2203" s="160">
        <f>IF($O$2030&gt;0,'Assumptions (Biomass)'!Y$11*Model!$O$2030*AVERAGE('Assumptions (Biomass)'!$K$2:$M$2)/10^9,0)</f>
        <v>0.0145867826</v>
      </c>
      <c r="S2203" s="160">
        <f>IF($O$2030&gt;0,'Assumptions (Biomass)'!Z$11*Model!$O$2030*AVERAGE('Assumptions (Biomass)'!$K$2:$M$2)/10^9,0)</f>
        <v>0.01312810434</v>
      </c>
      <c r="T2203" s="160">
        <f>IF($O$2030&gt;0,'Assumptions (Biomass)'!AA$11*Model!$O$2030*AVERAGE('Assumptions (Biomass)'!$K$2:$M$2)/10^9,0)</f>
        <v>0.0118020332</v>
      </c>
      <c r="U2203" s="160">
        <f>IF($O$2030&gt;0,'Assumptions (Biomass)'!AB$11*Model!$O$2030*AVERAGE('Assumptions (Biomass)'!$K$2:$M$2)/10^9,0)</f>
        <v>0.01117688537</v>
      </c>
      <c r="V2203" s="160">
        <f>IF($O$2030&gt;0,'Assumptions (Biomass)'!AC$11*Model!$O$2030*AVERAGE('Assumptions (Biomass)'!$K$2:$M$2)/10^9,0)</f>
        <v>0.01117688537</v>
      </c>
      <c r="W2203" s="160">
        <f>IF($O$2030&gt;0,'Assumptions (Biomass)'!AD$11*Model!$O$2030*AVERAGE('Assumptions (Biomass)'!$K$2:$M$2)/10^9,0)</f>
        <v>0.01119582925</v>
      </c>
      <c r="X2203" s="160">
        <f>IF($O$2030&gt;0,'Assumptions (Biomass)'!AE$11*Model!$O$2030*AVERAGE('Assumptions (Biomass)'!$K$2:$M$2)/10^9,0)</f>
        <v>0.01117688537</v>
      </c>
      <c r="Y2203" s="160">
        <f>IF($O$2030&gt;0,'Assumptions (Biomass)'!AF$11*Model!$O$2030*AVERAGE('Assumptions (Biomass)'!$K$2:$M$2)/10^9,0)</f>
        <v>0.01119582925</v>
      </c>
      <c r="Z2203" s="160">
        <f>IF($O$2030&gt;0,'Assumptions (Biomass)'!AG$11*Model!$O$2030*AVERAGE('Assumptions (Biomass)'!$K$2:$M$2)/10^9,0)</f>
        <v>0.01117688537</v>
      </c>
      <c r="AA2203" s="160">
        <f>IF($O$2030&gt;0,'Assumptions (Biomass)'!AH$11*Model!$O$2030*AVERAGE('Assumptions (Biomass)'!$K$2:$M$2)/10^9,0)</f>
        <v>0.01119582925</v>
      </c>
      <c r="AB2203" s="160">
        <f>IF($O$2030&gt;0,'Assumptions (Biomass)'!AI$11*Model!$O$2030*AVERAGE('Assumptions (Biomass)'!$K$2:$M$2)/10^9,0)</f>
        <v>0.01117688537</v>
      </c>
      <c r="AC2203" s="160">
        <f>IF($O$2030&gt;0,'Assumptions (Biomass)'!AJ$11*Model!$O$2030*AVERAGE('Assumptions (Biomass)'!$K$2:$M$2)/10^9,0)</f>
        <v>0.01119582925</v>
      </c>
      <c r="AD2203" s="160">
        <f>IF($O$2030&gt;0,'Assumptions (Biomass)'!AK$11*Model!$O$2030*AVERAGE('Assumptions (Biomass)'!$K$2:$M$2)/10^9,0)</f>
        <v>0.005588442686</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0.03533683506</v>
      </c>
      <c r="Q2204" s="177">
        <f>IF($P$2030&gt;0,'Assumptions (Biomass)'!W$11*Model!$P$2030*AVERAGE('Assumptions (Biomass)'!$L$2:$N$2)/10^9,0)</f>
        <v>0.06713998662</v>
      </c>
      <c r="R2204" s="177">
        <f>IF($P$2030&gt;0,'Assumptions (Biomass)'!X$11*Model!$P$2030*AVERAGE('Assumptions (Biomass)'!$L$2:$N$2)/10^9,0)</f>
        <v>0.06042598796</v>
      </c>
      <c r="S2204" s="177">
        <f>IF($P$2030&gt;0,'Assumptions (Biomass)'!Y$11*Model!$P$2030*AVERAGE('Assumptions (Biomass)'!$L$2:$N$2)/10^9,0)</f>
        <v>0.054418726</v>
      </c>
      <c r="T2204" s="177">
        <f>IF($P$2030&gt;0,'Assumptions (Biomass)'!Z$11*Model!$P$2030*AVERAGE('Assumptions (Biomass)'!$L$2:$N$2)/10^9,0)</f>
        <v>0.0489768534</v>
      </c>
      <c r="U2204" s="177">
        <f>IF($P$2030&gt;0,'Assumptions (Biomass)'!AA$11*Model!$P$2030*AVERAGE('Assumptions (Biomass)'!$L$2:$N$2)/10^9,0)</f>
        <v>0.04402969649</v>
      </c>
      <c r="V2204" s="177">
        <f>IF($P$2030&gt;0,'Assumptions (Biomass)'!AB$11*Model!$P$2030*AVERAGE('Assumptions (Biomass)'!$L$2:$N$2)/10^9,0)</f>
        <v>0.04169746538</v>
      </c>
      <c r="W2204" s="177">
        <f>IF($P$2030&gt;0,'Assumptions (Biomass)'!AC$11*Model!$P$2030*AVERAGE('Assumptions (Biomass)'!$L$2:$N$2)/10^9,0)</f>
        <v>0.04169746538</v>
      </c>
      <c r="X2204" s="177">
        <f>IF($P$2030&gt;0,'Assumptions (Biomass)'!AD$11*Model!$P$2030*AVERAGE('Assumptions (Biomass)'!$L$2:$N$2)/10^9,0)</f>
        <v>0.04176813905</v>
      </c>
      <c r="Y2204" s="177">
        <f>IF($P$2030&gt;0,'Assumptions (Biomass)'!AE$11*Model!$P$2030*AVERAGE('Assumptions (Biomass)'!$L$2:$N$2)/10^9,0)</f>
        <v>0.04169746538</v>
      </c>
      <c r="Z2204" s="177">
        <f>IF($P$2030&gt;0,'Assumptions (Biomass)'!AF$11*Model!$P$2030*AVERAGE('Assumptions (Biomass)'!$L$2:$N$2)/10^9,0)</f>
        <v>0.04176813905</v>
      </c>
      <c r="AA2204" s="177">
        <f>IF($P$2030&gt;0,'Assumptions (Biomass)'!AG$11*Model!$P$2030*AVERAGE('Assumptions (Biomass)'!$L$2:$N$2)/10^9,0)</f>
        <v>0.04169746538</v>
      </c>
      <c r="AB2204" s="177">
        <f>IF($P$2030&gt;0,'Assumptions (Biomass)'!AH$11*Model!$P$2030*AVERAGE('Assumptions (Biomass)'!$L$2:$N$2)/10^9,0)</f>
        <v>0.04176813905</v>
      </c>
      <c r="AC2204" s="177">
        <f>IF($P$2030&gt;0,'Assumptions (Biomass)'!AI$11*Model!$P$2030*AVERAGE('Assumptions (Biomass)'!$L$2:$N$2)/10^9,0)</f>
        <v>0.04169746538</v>
      </c>
      <c r="AD2204" s="177">
        <f>IF($P$2030&gt;0,'Assumptions (Biomass)'!AJ$11*Model!$P$2030*AVERAGE('Assumptions (Biomass)'!$L$2:$N$2)/10^9,0)</f>
        <v>0.04176813905</v>
      </c>
      <c r="AE2204" s="177">
        <f>IF($P$2030&gt;0,'Assumptions (Biomass)'!AK$11*Model!$P$2030*AVERAGE('Assumptions (Biomass)'!$L$2:$N$2)/10^9,0)</f>
        <v>0.02084873269</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0.0008965774354</v>
      </c>
      <c r="R2205" s="160">
        <f>IF($Q$2030&gt;0,'Assumptions (Biomass)'!W$11*Model!$Q$2030*AVERAGE('Assumptions (Biomass)'!$L$2:$O$2)/10^9,0)</f>
        <v>0.001703497127</v>
      </c>
      <c r="S2205" s="160">
        <f>IF($Q$2030&gt;0,'Assumptions (Biomass)'!X$11*Model!$Q$2030*AVERAGE('Assumptions (Biomass)'!$L$2:$O$2)/10^9,0)</f>
        <v>0.001533147414</v>
      </c>
      <c r="T2205" s="160">
        <f>IF($Q$2030&gt;0,'Assumptions (Biomass)'!Y$11*Model!$Q$2030*AVERAGE('Assumptions (Biomass)'!$L$2:$O$2)/10^9,0)</f>
        <v>0.00138072925</v>
      </c>
      <c r="U2205" s="160">
        <f>IF($Q$2030&gt;0,'Assumptions (Biomass)'!Z$11*Model!$Q$2030*AVERAGE('Assumptions (Biomass)'!$L$2:$O$2)/10^9,0)</f>
        <v>0.001242656325</v>
      </c>
      <c r="V2205" s="160">
        <f>IF($Q$2030&gt;0,'Assumptions (Biomass)'!AA$11*Model!$Q$2030*AVERAGE('Assumptions (Biomass)'!$L$2:$O$2)/10^9,0)</f>
        <v>0.001117135484</v>
      </c>
      <c r="W2205" s="160">
        <f>IF($Q$2030&gt;0,'Assumptions (Biomass)'!AB$11*Model!$Q$2030*AVERAGE('Assumptions (Biomass)'!$L$2:$O$2)/10^9,0)</f>
        <v>0.001057961374</v>
      </c>
      <c r="X2205" s="160">
        <f>IF($Q$2030&gt;0,'Assumptions (Biomass)'!AC$11*Model!$Q$2030*AVERAGE('Assumptions (Biomass)'!$L$2:$O$2)/10^9,0)</f>
        <v>0.001057961374</v>
      </c>
      <c r="Y2205" s="160">
        <f>IF($Q$2030&gt;0,'Assumptions (Biomass)'!AD$11*Model!$Q$2030*AVERAGE('Assumptions (Biomass)'!$L$2:$O$2)/10^9,0)</f>
        <v>0.001059754529</v>
      </c>
      <c r="Z2205" s="160">
        <f>IF($Q$2030&gt;0,'Assumptions (Biomass)'!AE$11*Model!$Q$2030*AVERAGE('Assumptions (Biomass)'!$L$2:$O$2)/10^9,0)</f>
        <v>0.001057961374</v>
      </c>
      <c r="AA2205" s="160">
        <f>IF($Q$2030&gt;0,'Assumptions (Biomass)'!AF$11*Model!$Q$2030*AVERAGE('Assumptions (Biomass)'!$L$2:$O$2)/10^9,0)</f>
        <v>0.001059754529</v>
      </c>
      <c r="AB2205" s="160">
        <f>IF($Q$2030&gt;0,'Assumptions (Biomass)'!AG$11*Model!$Q$2030*AVERAGE('Assumptions (Biomass)'!$L$2:$O$2)/10^9,0)</f>
        <v>0.001057961374</v>
      </c>
      <c r="AC2205" s="160">
        <f>IF($Q$2030&gt;0,'Assumptions (Biomass)'!AH$11*Model!$Q$2030*AVERAGE('Assumptions (Biomass)'!$L$2:$O$2)/10^9,0)</f>
        <v>0.001059754529</v>
      </c>
      <c r="AD2205" s="160">
        <f>IF($Q$2030&gt;0,'Assumptions (Biomass)'!AI$11*Model!$Q$2030*AVERAGE('Assumptions (Biomass)'!$L$2:$O$2)/10^9,0)</f>
        <v>0.001057961374</v>
      </c>
      <c r="AE2205" s="160">
        <f>IF($Q$2030&gt;0,'Assumptions (Biomass)'!AJ$11*Model!$Q$2030*AVERAGE('Assumptions (Biomass)'!$L$2:$O$2)/10^9,0)</f>
        <v>0.001059754529</v>
      </c>
      <c r="AF2205" s="160">
        <f>IF($Q$2030&gt;0,'Assumptions (Biomass)'!AK$11*Model!$Q$2030*AVERAGE('Assumptions (Biomass)'!$L$2:$O$2)/10^9,0)</f>
        <v>0.0005289806869</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0.005541305817</v>
      </c>
      <c r="S2206" s="177">
        <f>IF($R$2030&gt;0,'Assumptions (Biomass)'!W$11*Model!$R$2030*AVERAGE('Assumptions (Biomass)'!$M$2:$P$2)/10^9,0)</f>
        <v>0.01052848105</v>
      </c>
      <c r="T2206" s="177">
        <f>IF($R$2030&gt;0,'Assumptions (Biomass)'!X$11*Model!$R$2030*AVERAGE('Assumptions (Biomass)'!$M$2:$P$2)/10^9,0)</f>
        <v>0.009475632947</v>
      </c>
      <c r="U2206" s="177">
        <f>IF($R$2030&gt;0,'Assumptions (Biomass)'!Y$11*Model!$R$2030*AVERAGE('Assumptions (Biomass)'!$M$2:$P$2)/10^9,0)</f>
        <v>0.008533610958</v>
      </c>
      <c r="V2206" s="177">
        <f>IF($R$2030&gt;0,'Assumptions (Biomass)'!Z$11*Model!$R$2030*AVERAGE('Assumptions (Biomass)'!$M$2:$P$2)/10^9,0)</f>
        <v>0.007680249862</v>
      </c>
      <c r="W2206" s="177">
        <f>IF($R$2030&gt;0,'Assumptions (Biomass)'!AA$11*Model!$R$2030*AVERAGE('Assumptions (Biomass)'!$M$2:$P$2)/10^9,0)</f>
        <v>0.006904467048</v>
      </c>
      <c r="X2206" s="177">
        <f>IF($R$2030&gt;0,'Assumptions (Biomass)'!AB$11*Model!$R$2030*AVERAGE('Assumptions (Biomass)'!$M$2:$P$2)/10^9,0)</f>
        <v>0.006538740864</v>
      </c>
      <c r="Y2206" s="177">
        <f>IF($R$2030&gt;0,'Assumptions (Biomass)'!AC$11*Model!$R$2030*AVERAGE('Assumptions (Biomass)'!$M$2:$P$2)/10^9,0)</f>
        <v>0.006538740864</v>
      </c>
      <c r="Z2206" s="177">
        <f>IF($R$2030&gt;0,'Assumptions (Biomass)'!AD$11*Model!$R$2030*AVERAGE('Assumptions (Biomass)'!$M$2:$P$2)/10^9,0)</f>
        <v>0.006549823475</v>
      </c>
      <c r="AA2206" s="177">
        <f>IF($R$2030&gt;0,'Assumptions (Biomass)'!AE$11*Model!$R$2030*AVERAGE('Assumptions (Biomass)'!$M$2:$P$2)/10^9,0)</f>
        <v>0.006538740864</v>
      </c>
      <c r="AB2206" s="177">
        <f>IF($R$2030&gt;0,'Assumptions (Biomass)'!AF$11*Model!$R$2030*AVERAGE('Assumptions (Biomass)'!$M$2:$P$2)/10^9,0)</f>
        <v>0.006549823475</v>
      </c>
      <c r="AC2206" s="177">
        <f>IF($R$2030&gt;0,'Assumptions (Biomass)'!AG$11*Model!$R$2030*AVERAGE('Assumptions (Biomass)'!$M$2:$P$2)/10^9,0)</f>
        <v>0.006538740864</v>
      </c>
      <c r="AD2206" s="177">
        <f>IF($R$2030&gt;0,'Assumptions (Biomass)'!AH$11*Model!$R$2030*AVERAGE('Assumptions (Biomass)'!$M$2:$P$2)/10^9,0)</f>
        <v>0.006549823475</v>
      </c>
      <c r="AE2206" s="177">
        <f>IF($R$2030&gt;0,'Assumptions (Biomass)'!AI$11*Model!$R$2030*AVERAGE('Assumptions (Biomass)'!$M$2:$P$2)/10^9,0)</f>
        <v>0.006538740864</v>
      </c>
      <c r="AF2206" s="177">
        <f>IF($R$2030&gt;0,'Assumptions (Biomass)'!AJ$11*Model!$R$2030*AVERAGE('Assumptions (Biomass)'!$M$2:$P$2)/10^9,0)</f>
        <v>0.006549823475</v>
      </c>
      <c r="AG2206" s="177">
        <f>IF($R$2030&gt;0,'Assumptions (Biomass)'!AK$11*Model!$R$2030*AVERAGE('Assumptions (Biomass)'!$M$2:$P$2)/10^9,0)</f>
        <v>0.003269370432</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0.001587454414</v>
      </c>
      <c r="T2207" s="160">
        <f>IF($S$2030&gt;0,'Assumptions (Biomass)'!W$11*Model!$S$2030*AVERAGE('Assumptions (Biomass)'!$O$2:$Q$2)/10^9,0)</f>
        <v>0.003016163386</v>
      </c>
      <c r="U2207" s="160">
        <f>IF($S$2030&gt;0,'Assumptions (Biomass)'!X$11*Model!$S$2030*AVERAGE('Assumptions (Biomass)'!$O$2:$Q$2)/10^9,0)</f>
        <v>0.002714547047</v>
      </c>
      <c r="V2207" s="160">
        <f>IF($S$2030&gt;0,'Assumptions (Biomass)'!Y$11*Model!$S$2030*AVERAGE('Assumptions (Biomass)'!$O$2:$Q$2)/10^9,0)</f>
        <v>0.002444679797</v>
      </c>
      <c r="W2207" s="160">
        <f>IF($S$2030&gt;0,'Assumptions (Biomass)'!Z$11*Model!$S$2030*AVERAGE('Assumptions (Biomass)'!$O$2:$Q$2)/10^9,0)</f>
        <v>0.002200211817</v>
      </c>
      <c r="X2207" s="160">
        <f>IF($S$2030&gt;0,'Assumptions (Biomass)'!AA$11*Model!$S$2030*AVERAGE('Assumptions (Biomass)'!$O$2:$Q$2)/10^9,0)</f>
        <v>0.001977968199</v>
      </c>
      <c r="Y2207" s="160">
        <f>IF($S$2030&gt;0,'Assumptions (Biomass)'!AB$11*Model!$S$2030*AVERAGE('Assumptions (Biomass)'!$O$2:$Q$2)/10^9,0)</f>
        <v>0.001873196208</v>
      </c>
      <c r="Z2207" s="160">
        <f>IF($S$2030&gt;0,'Assumptions (Biomass)'!AC$11*Model!$S$2030*AVERAGE('Assumptions (Biomass)'!$O$2:$Q$2)/10^9,0)</f>
        <v>0.001873196208</v>
      </c>
      <c r="AA2207" s="160">
        <f>IF($S$2030&gt;0,'Assumptions (Biomass)'!AD$11*Model!$S$2030*AVERAGE('Assumptions (Biomass)'!$O$2:$Q$2)/10^9,0)</f>
        <v>0.001876371117</v>
      </c>
      <c r="AB2207" s="160">
        <f>IF($S$2030&gt;0,'Assumptions (Biomass)'!AE$11*Model!$S$2030*AVERAGE('Assumptions (Biomass)'!$O$2:$Q$2)/10^9,0)</f>
        <v>0.001873196208</v>
      </c>
      <c r="AC2207" s="160">
        <f>IF($S$2030&gt;0,'Assumptions (Biomass)'!AF$11*Model!$S$2030*AVERAGE('Assumptions (Biomass)'!$O$2:$Q$2)/10^9,0)</f>
        <v>0.001876371117</v>
      </c>
      <c r="AD2207" s="160">
        <f>IF($S$2030&gt;0,'Assumptions (Biomass)'!AG$11*Model!$S$2030*AVERAGE('Assumptions (Biomass)'!$O$2:$Q$2)/10^9,0)</f>
        <v>0.001873196208</v>
      </c>
      <c r="AE2207" s="160">
        <f>IF($S$2030&gt;0,'Assumptions (Biomass)'!AH$11*Model!$S$2030*AVERAGE('Assumptions (Biomass)'!$O$2:$Q$2)/10^9,0)</f>
        <v>0.001876371117</v>
      </c>
      <c r="AF2207" s="160">
        <f>IF($S$2030&gt;0,'Assumptions (Biomass)'!AI$11*Model!$S$2030*AVERAGE('Assumptions (Biomass)'!$O$2:$Q$2)/10^9,0)</f>
        <v>0.001873196208</v>
      </c>
      <c r="AG2207" s="160">
        <f>IF($S$2030&gt;0,'Assumptions (Biomass)'!AJ$11*Model!$S$2030*AVERAGE('Assumptions (Biomass)'!$O$2:$Q$2)/10^9,0)</f>
        <v>0.001876371117</v>
      </c>
      <c r="AH2207" s="160">
        <f>IF($S$2030&gt;0,'Assumptions (Biomass)'!AK$11*Model!$S$2030*AVERAGE('Assumptions (Biomass)'!$O$2:$Q$2)/10^9,0)</f>
        <v>0.000936598104</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0.0009896411054</v>
      </c>
      <c r="U2208" s="160">
        <f>IF($T$2030&gt;0,'Assumptions (Biomass)'!W$11*Model!$T$2030*AVERAGE('Assumptions (Biomass)'!$P$2:$R$2)/10^9,0)</f>
        <v>0.0018803181</v>
      </c>
      <c r="V2208" s="160">
        <f>IF($T$2030&gt;0,'Assumptions (Biomass)'!X$11*Model!$T$2030*AVERAGE('Assumptions (Biomass)'!$P$2:$R$2)/10^9,0)</f>
        <v>0.00169228629</v>
      </c>
      <c r="W2208" s="160">
        <f>IF($T$2030&gt;0,'Assumptions (Biomass)'!Y$11*Model!$T$2030*AVERAGE('Assumptions (Biomass)'!$P$2:$R$2)/10^9,0)</f>
        <v>0.001524047302</v>
      </c>
      <c r="X2208" s="160">
        <f>IF($T$2030&gt;0,'Assumptions (Biomass)'!Z$11*Model!$T$2030*AVERAGE('Assumptions (Biomass)'!$P$2:$R$2)/10^9,0)</f>
        <v>0.001371642572</v>
      </c>
      <c r="Y2208" s="160">
        <f>IF($T$2030&gt;0,'Assumptions (Biomass)'!AA$11*Model!$T$2030*AVERAGE('Assumptions (Biomass)'!$P$2:$R$2)/10^9,0)</f>
        <v>0.001233092817</v>
      </c>
      <c r="Z2208" s="160">
        <f>IF($T$2030&gt;0,'Assumptions (Biomass)'!AB$11*Model!$T$2030*AVERAGE('Assumptions (Biomass)'!$P$2:$R$2)/10^9,0)</f>
        <v>0.001167776504</v>
      </c>
      <c r="AA2208" s="160">
        <f>IF($T$2030&gt;0,'Assumptions (Biomass)'!AC$11*Model!$T$2030*AVERAGE('Assumptions (Biomass)'!$P$2:$R$2)/10^9,0)</f>
        <v>0.001167776504</v>
      </c>
      <c r="AB2208" s="160">
        <f>IF($T$2030&gt;0,'Assumptions (Biomass)'!AD$11*Model!$T$2030*AVERAGE('Assumptions (Biomass)'!$P$2:$R$2)/10^9,0)</f>
        <v>0.001169755787</v>
      </c>
      <c r="AC2208" s="160">
        <f>IF($T$2030&gt;0,'Assumptions (Biomass)'!AE$11*Model!$T$2030*AVERAGE('Assumptions (Biomass)'!$P$2:$R$2)/10^9,0)</f>
        <v>0.001167776504</v>
      </c>
      <c r="AD2208" s="160">
        <f>IF($T$2030&gt;0,'Assumptions (Biomass)'!AF$11*Model!$T$2030*AVERAGE('Assumptions (Biomass)'!$P$2:$R$2)/10^9,0)</f>
        <v>0.001169755787</v>
      </c>
      <c r="AE2208" s="160">
        <f>IF($T$2030&gt;0,'Assumptions (Biomass)'!AG$11*Model!$T$2030*AVERAGE('Assumptions (Biomass)'!$P$2:$R$2)/10^9,0)</f>
        <v>0.001167776504</v>
      </c>
      <c r="AF2208" s="160">
        <f>IF($T$2030&gt;0,'Assumptions (Biomass)'!AH$11*Model!$T$2030*AVERAGE('Assumptions (Biomass)'!$P$2:$R$2)/10^9,0)</f>
        <v>0.001169755787</v>
      </c>
      <c r="AG2208" s="160">
        <f>IF($T$2030&gt;0,'Assumptions (Biomass)'!AI$11*Model!$T$2030*AVERAGE('Assumptions (Biomass)'!$P$2:$R$2)/10^9,0)</f>
        <v>0.001167776504</v>
      </c>
      <c r="AH2208" s="160">
        <f>IF($T$2030&gt;0,'Assumptions (Biomass)'!AJ$11*Model!$T$2030*AVERAGE('Assumptions (Biomass)'!$P$2:$R$2)/10^9,0)</f>
        <v>0.001169755787</v>
      </c>
      <c r="AI2208" s="160">
        <f>IF($T$2030&gt;0,'Assumptions (Biomass)'!AK$11*Model!$T$2030*AVERAGE('Assumptions (Biomass)'!$P$2:$R$2)/10^9,0)</f>
        <v>0.0005838882522</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-0.1825581874</v>
      </c>
      <c r="D2242" s="181">
        <f>IF(Model!D2028+Model!D2029-D2026-D2190+D2138&gt;0,(1-'Assumptions (Biomass)'!C28)*(Model!D2028+Model!D2029-D2026-D2190+D2138)+Model!D2190-D2085+Model!D2086,Model!D2028+Model!D2029-D2026+D2138-D2085+Model!D2086)</f>
        <v>-0.06310160922</v>
      </c>
      <c r="E2242" s="181">
        <f>IF(Model!E2028+Model!E2029-E2026-E2190+E2138&gt;0,(1-'Assumptions (Biomass)'!D28)*(Model!E2028+Model!E2029-E2026-E2190+E2138)+Model!E2190-E2085+Model!E2086,Model!E2028+Model!E2029-E2026+E2138-E2085+Model!E2086)</f>
        <v>-0.04353444713</v>
      </c>
      <c r="F2242" s="181">
        <f>IF(Model!F2028+Model!F2029-F2026-F2190+F2138&gt;0,(1-'Assumptions (Biomass)'!E28)*(Model!F2028+Model!F2029-F2026-F2190+F2138)+Model!F2190-F2085+Model!F2086,Model!F2028+Model!F2029-F2026+F2138-F2085+Model!F2086)</f>
        <v>0.004182278471</v>
      </c>
      <c r="G2242" s="181">
        <f>IF(Model!G2028+Model!G2029-G2026-G2190+G2138&gt;0,(1-'Assumptions (Biomass)'!F28)*(Model!G2028+Model!G2029-G2026-G2190+G2138)+Model!G2190-G2085+Model!G2086,Model!G2028+Model!G2029-G2026+G2138-G2085+Model!G2086)</f>
        <v>0.005672102976</v>
      </c>
      <c r="H2242" s="181">
        <f>IF(Model!H2028+Model!H2029-H2026-H2190+H2138&gt;0,(1-'Assumptions (Biomass)'!G28)*(Model!H2028+Model!H2029-H2026-H2190+H2138)+Model!H2190-H2085+Model!H2086,Model!H2028+Model!H2029-H2026+H2138-H2085+Model!H2086)</f>
        <v>0.02664741835</v>
      </c>
      <c r="I2242" s="181">
        <f>IF(Model!I2028+Model!I2029-I2026-I2190+I2138&gt;0,(1-'Assumptions (Biomass)'!H28)*(Model!I2028+Model!I2029-I2026-I2190+I2138)+Model!I2190-I2085+Model!I2086,Model!I2028+Model!I2029-I2026+I2138-I2085+Model!I2086)</f>
        <v>-0.0044257516</v>
      </c>
      <c r="J2242" s="181">
        <f>IF(Model!J2028+Model!J2029-J2026-J2190+J2138&gt;0,(1-'Assumptions (Biomass)'!I28)*(Model!J2028+Model!J2029-J2026-J2190+J2138)+Model!J2190-J2085+Model!J2086,Model!J2028+Model!J2029-J2026+J2138-J2085+Model!J2086)</f>
        <v>-0.01553453103</v>
      </c>
      <c r="K2242" s="181">
        <f>IF(Model!K2028+Model!K2029-K2026-K2190+K2138&gt;0,(1-'Assumptions (Biomass)'!J28)*(Model!K2028+Model!K2029-K2026-K2190+K2138)+Model!K2190-K2085+Model!K2086,Model!K2028+Model!K2029-K2026+K2138-K2085+Model!K2086)</f>
        <v>0.01400532654</v>
      </c>
      <c r="L2242" s="181">
        <f>IF(Model!L2028+Model!L2029-L2026-L2190+L2138&gt;0,(1-'Assumptions (Biomass)'!K28)*(Model!L2028+Model!L2029-L2026-L2190+L2138)+Model!L2190-L2085+Model!L2086,Model!L2028+Model!L2029-L2026+L2138-L2085+Model!L2086)</f>
        <v>-0.1172317816</v>
      </c>
      <c r="M2242" s="181">
        <f>IF(Model!M2028+Model!M2029-M2026-M2190+M2138&gt;0,(1-'Assumptions (Biomass)'!L28)*(Model!M2028+Model!M2029-M2026-M2190+M2138)+Model!M2190-M2085+Model!M2086,Model!M2028+Model!M2029-M2026+M2138-M2085+Model!M2086)</f>
        <v>-0.2106676923</v>
      </c>
      <c r="N2242" s="181">
        <f>IF(Model!N2028+Model!N2029-N2026-N2190+N2138&gt;0,(1-'Assumptions (Biomass)'!M28)*(Model!N2028+Model!N2029-N2026-N2190+N2138)+Model!N2190-N2085+Model!N2086,Model!N2028+Model!N2029-N2026+N2138-N2085+Model!N2086)</f>
        <v>-0.2230751315</v>
      </c>
      <c r="O2242" s="181">
        <f>IF(Model!O2028+Model!O2029-O2026-O2190+O2138&gt;0,(1-'Assumptions (Biomass)'!N28)*(Model!O2028+Model!O2029-O2026-O2190+O2138)+Model!O2190-O2085+Model!O2086,Model!O2028+Model!O2029-O2026+O2138-O2085+Model!O2086)</f>
        <v>-0.2737196564</v>
      </c>
      <c r="P2242" s="181">
        <f>IF(Model!P2028+Model!P2029-P2026-P2190+P2138&gt;0,(1-'Assumptions (Biomass)'!O28)*(Model!P2028+Model!P2029-P2026-P2190+P2138)+Model!P2190-P2085+Model!P2086,Model!P2028+Model!P2029-P2026+P2138-P2085+Model!P2086)</f>
        <v>-0.1988832595</v>
      </c>
      <c r="Q2242" s="181">
        <f>IF(Model!Q2028+Model!Q2029-Q2026-Q2190+Q2138&gt;0,(1-'Assumptions (Biomass)'!P28)*(Model!Q2028+Model!Q2029-Q2026-Q2190+Q2138)+Model!Q2190-Q2085+Model!Q2086,Model!Q2028+Model!Q2029-Q2026+Q2138-Q2085+Model!Q2086)</f>
        <v>-0.1219972228</v>
      </c>
      <c r="R2242" s="181">
        <f>IF(Model!R2028+Model!R2029-R2026-R2190+R2138&gt;0,(1-'Assumptions (Biomass)'!Q28)*(Model!R2028+Model!R2029-R2026-R2190+R2138)+Model!R2190-R2085+Model!R2086,Model!R2028+Model!R2029-R2026+R2138-R2085+Model!R2086)</f>
        <v>-0.1659628584</v>
      </c>
      <c r="S2242" s="181">
        <f>IF(Model!S2028+Model!S2029-S2026-S2190+S2138&gt;0,(1-'Assumptions (Biomass)'!R28)*(Model!S2028+Model!S2029-S2026-S2190+S2138)+Model!S2190-S2085+Model!S2086,Model!S2028+Model!S2029-S2026+S2138-S2085+Model!S2086)</f>
        <v>-0.124360598</v>
      </c>
      <c r="T2242" s="181">
        <f>IF(Model!T2028+Model!T2029-T2026-T2190+T2138&gt;0,(1-'Assumptions (Biomass)'!S28)*(Model!T2028+Model!T2029-T2026-T2190+T2138)+Model!T2190-T2085+Model!T2086,Model!T2028+Model!T2029-T2026+T2138-T2085+Model!T2086)</f>
        <v>-0.1385060739</v>
      </c>
      <c r="U2242" s="181">
        <f>IF(Model!U2028+Model!U2029-U2026-U2190+U2138&gt;0,(1-'Assumptions (Biomass)'!T28)*(Model!U2028+Model!U2029-U2026-U2190+U2138)+Model!U2190-U2085+Model!U2086,Model!U2028+Model!U2029-U2026+U2138-U2085+Model!U2086)</f>
        <v>-0.1284276951</v>
      </c>
      <c r="V2242" s="181">
        <f>IF(Model!V2028+Model!V2029-V2026-V2190+V2138&gt;0,(1-'Assumptions (Biomass)'!U28)*(Model!V2028+Model!V2029-V2026-V2190+V2138)+Model!V2190-V2085+Model!V2086,Model!V2028+Model!V2029-V2026+V2138-V2085+Model!V2086)</f>
        <v>-0.1270835048</v>
      </c>
      <c r="W2242" s="181">
        <f>IF(Model!W2028+Model!W2029-W2026-W2190+W2138&gt;0,(1-'Assumptions (Biomass)'!V28)*(Model!W2028+Model!W2029-W2026-W2190+W2138)+Model!W2190-W2085+Model!W2086,Model!W2028+Model!W2029-W2026+W2138-W2085+Model!W2086)</f>
        <v>-0.1199026918</v>
      </c>
      <c r="X2242" s="181">
        <f>IF(Model!X2028+Model!X2029-X2026-X2190+X2138&gt;0,(1-'Assumptions (Biomass)'!W28)*(Model!X2028+Model!X2029-X2026-X2190+X2138)+Model!X2190-X2085+Model!X2086,Model!X2028+Model!X2029-X2026+X2138-X2085+Model!X2086)</f>
        <v>-0.1130271627</v>
      </c>
      <c r="Y2242" s="181">
        <f>IF(Model!Y2028+Model!Y2029-Y2026-Y2190+Y2138&gt;0,(1-'Assumptions (Biomass)'!X28)*(Model!Y2028+Model!Y2029-Y2026-Y2190+Y2138)+Model!Y2190-Y2085+Model!Y2086,Model!Y2028+Model!Y2029-Y2026+Y2138-Y2085+Model!Y2086)</f>
        <v>-0.1093577837</v>
      </c>
      <c r="Z2242" s="181">
        <f>IF(Model!Z2028+Model!Z2029-Z2026-Z2190+Z2138&gt;0,(1-'Assumptions (Biomass)'!Y28)*(Model!Z2028+Model!Z2029-Z2026-Z2190+Z2138)+Model!Z2190-Z2085+Model!Z2086,Model!Z2028+Model!Z2029-Z2026+Z2138-Z2085+Model!Z2086)</f>
        <v>-0.1015426894</v>
      </c>
      <c r="AA2242" s="181">
        <f>IF(Model!AA2028+Model!AA2029-AA2026-AA2190+AA2138&gt;0,(1-'Assumptions (Biomass)'!Z28)*(Model!AA2028+Model!AA2029-AA2026-AA2190+AA2138)+Model!AA2190-AA2085+Model!AA2086,Model!AA2028+Model!AA2029-AA2026+AA2138-AA2085+Model!AA2086)</f>
        <v>-0.09259564038</v>
      </c>
      <c r="AB2242" s="181">
        <f>IF(Model!AB2028+Model!AB2029-AB2026-AB2190+AB2138&gt;0,(1-'Assumptions (Biomass)'!AA28)*(Model!AB2028+Model!AB2029-AB2026-AB2190+AB2138)+Model!AB2190-AB2085+Model!AB2086,Model!AB2028+Model!AB2029-AB2026+AB2138-AB2085+Model!AB2086)</f>
        <v>-0.08244086157</v>
      </c>
      <c r="AC2242" s="181">
        <f>IF(Model!AC2028+Model!AC2029-AC2026-AC2190+AC2138&gt;0,(1-'Assumptions (Biomass)'!AB28)*(Model!AC2028+Model!AC2029-AC2026-AC2190+AC2138)+Model!AC2190-AC2085+Model!AC2086,Model!AC2028+Model!AC2029-AC2026+AC2138-AC2085+Model!AC2086)</f>
        <v>-0.07395907911</v>
      </c>
      <c r="AD2242" s="181">
        <f>IF(Model!AD2028+Model!AD2029-AD2026-AD2190+AD2138&gt;0,(1-'Assumptions (Biomass)'!AC28)*(Model!AD2028+Model!AD2029-AD2026-AD2190+AD2138)+Model!AD2190-AD2085+Model!AD2086,Model!AD2028+Model!AD2029-AD2026+AD2138-AD2085+Model!AD2086)</f>
        <v>-0.06271485679</v>
      </c>
      <c r="AE2242" s="181">
        <f>IF(Model!AE2028+Model!AE2029-AE2026-AE2190+AE2138&gt;0,(1-'Assumptions (Biomass)'!AD28)*(Model!AE2028+Model!AE2029-AE2026-AE2190+AE2138)+Model!AE2190-AE2085+Model!AE2086,Model!AE2028+Model!AE2029-AE2026+AE2138-AE2085+Model!AE2086)</f>
        <v>-0.02254422036</v>
      </c>
      <c r="AF2242" s="181">
        <f>IF(Model!AF2028+Model!AF2029-AF2026-AF2190+AF2138&gt;0,(1-'Assumptions (Biomass)'!AE28)*(Model!AF2028+Model!AF2029-AF2026-AF2190+AF2138)+Model!AF2190-AF2085+Model!AF2086,Model!AF2028+Model!AF2029-AF2026+AF2138-AF2085+Model!AF2086)</f>
        <v>-0.02128632028</v>
      </c>
      <c r="AG2242" s="181">
        <f>IF(Model!AG2028+Model!AG2029-AG2026-AG2190+AG2138&gt;0,(1-'Assumptions (Biomass)'!AF28)*(Model!AG2028+Model!AG2029-AG2026-AG2190+AG2138)+Model!AG2190-AG2085+Model!AG2086,Model!AG2028+Model!AG2029-AG2026+AG2138-AG2085+Model!AG2086)</f>
        <v>-0.01466737943</v>
      </c>
      <c r="AH2242" s="181">
        <f>IF(Model!AH2028+Model!AH2029-AH2026-AH2190+AH2138&gt;0,(1-'Assumptions (Biomass)'!AG28)*(Model!AH2028+Model!AH2029-AH2026-AH2190+AH2138)+Model!AH2190-AH2085+Model!AH2086,Model!AH2028+Model!AH2029-AH2026+AH2138-AH2085+Model!AH2086)</f>
        <v>-0.01226394728</v>
      </c>
      <c r="AI2242" s="181">
        <f>IF(Model!AI2028+Model!AI2029-AI2026-AI2190+AI2138&gt;0,(1-'Assumptions (Biomass)'!AH28)*(Model!AI2028+Model!AI2029-AI2026-AI2190+AI2138)+Model!AI2190-AI2085+Model!AI2086,Model!AI2028+Model!AI2029-AI2026+AI2138-AI2085+Model!AI2086)</f>
        <v>-0.01139537704</v>
      </c>
      <c r="AJ2242" s="181">
        <f>IF(Model!AJ2028+Model!AJ2029-AJ2026-AJ2190+AJ2138&gt;0,(1-'Assumptions (Biomass)'!AI28)*(Model!AJ2028+Model!AJ2029-AJ2026-AJ2190+AJ2138)+Model!AJ2190-AJ2085+Model!AJ2086,Model!AJ2028+Model!AJ2029-AJ2026+AJ2138-AJ2085+Model!AJ2086)</f>
        <v>-0.01168800665</v>
      </c>
      <c r="AK2242" s="181">
        <f>IF(Model!AK2028+Model!AK2029-AK2026-AK2190+AK2138&gt;0,(1-'Assumptions (Biomass)'!AJ28)*(Model!AK2028+Model!AK2029-AK2026-AK2190+AK2138)+Model!AK2190-AK2085+Model!AK2086,Model!AK2028+Model!AK2029-AK2026+AK2138-AK2085+Model!AK2086)</f>
        <v>-0.01188277425</v>
      </c>
      <c r="AL2242" s="181">
        <f>IF(Model!AL2028+Model!AL2029-AL2026-AL2190+AL2138&gt;0,(1-'Assumptions (Biomass)'!AK28)*(Model!AL2028+Model!AL2029-AL2026-AL2190+AL2138)+Model!AL2190-AL2085+Model!AL2086,Model!AL2028+Model!AL2029-AL2026+AL2138-AL2085+Model!AL2086)</f>
        <v>-0.01172520519</v>
      </c>
      <c r="AM2242" s="181">
        <f>IF(Model!AM2028+Model!AM2029-AM2026-AM2190+AM2138&gt;0,(1-'Assumptions (Biomass)'!AL28)*(Model!AM2028+Model!AM2029-AM2026-AM2190+AM2138)+Model!AM2190-AM2085+Model!AM2086,Model!AM2028+Model!AM2029-AM2026+AM2138-AM2085+Model!AM2086)</f>
        <v>-0.01084304253</v>
      </c>
      <c r="AN2242" s="181">
        <f>IF(Model!AN2028+Model!AN2029-AN2026-AN2190+AN2138&gt;0,(1-'Assumptions (Biomass)'!AM28)*(Model!AN2028+Model!AN2029-AN2026-AN2190+AN2138)+Model!AN2190-AN2085+Model!AN2086,Model!AN2028+Model!AN2029-AN2026+AN2138-AN2085+Model!AN2086)</f>
        <v>-0.01013348074</v>
      </c>
      <c r="AO2242" s="181">
        <f>IF(Model!AO2028+Model!AO2029-AO2026-AO2190+AO2138&gt;0,(1-'Assumptions (Biomass)'!AN28)*(Model!AO2028+Model!AO2029-AO2026-AO2190+AO2138)+Model!AO2190-AO2085+Model!AO2086,Model!AO2028+Model!AO2029-AO2026+AO2138-AO2085+Model!AO2086)</f>
        <v>-0.008998297521</v>
      </c>
      <c r="AP2242" s="181">
        <f>IF(Model!AP2028+Model!AP2029-AP2026-AP2190+AP2138&gt;0,(1-'Assumptions (Biomass)'!AO28)*(Model!AP2028+Model!AP2029-AP2026-AP2190+AP2138)+Model!AP2190-AP2085+Model!AP2086,Model!AP2028+Model!AP2029-AP2026+AP2138-AP2085+Model!AP2086)</f>
        <v>-0.007920445919</v>
      </c>
      <c r="AQ2242" s="181">
        <f>IF(Model!AQ2028+Model!AQ2029-AQ2026-AQ2190+AQ2138&gt;0,(1-'Assumptions (Biomass)'!AP28)*(Model!AQ2028+Model!AQ2029-AQ2026-AQ2190+AQ2138)+Model!AQ2190-AQ2085+Model!AQ2086,Model!AQ2028+Model!AQ2029-AQ2026+AQ2138-AQ2085+Model!AQ2086)</f>
        <v>-0.007139571049</v>
      </c>
      <c r="AR2242" s="181">
        <f>IF(Model!AR2028+Model!AR2029-AR2026-AR2190+AR2138&gt;0,(1-'Assumptions (Biomass)'!AQ28)*(Model!AR2028+Model!AR2029-AR2026-AR2190+AR2138)+Model!AR2190-AR2085+Model!AR2086,Model!AR2028+Model!AR2029-AR2026+AR2138-AR2085+Model!AR2086)</f>
        <v>-0.006467907486</v>
      </c>
      <c r="AS2242" s="181">
        <f>IF(Model!AS2028+Model!AS2029-AS2026-AS2190+AS2138&gt;0,(1-'Assumptions (Biomass)'!AR28)*(Model!AS2028+Model!AS2029-AS2026-AS2190+AS2138)+Model!AS2190-AS2085+Model!AS2086,Model!AS2028+Model!AS2029-AS2026+AS2138-AS2085+Model!AS2086)</f>
        <v>-0.005840990435</v>
      </c>
      <c r="AT2242" s="181">
        <f>IF(Model!AT2028+Model!AT2029-AT2026-AT2190+AT2138&gt;0,(1-'Assumptions (Biomass)'!AS28)*(Model!AT2028+Model!AT2029-AT2026-AT2190+AT2138)+Model!AT2190-AT2085+Model!AT2086,Model!AT2028+Model!AT2029-AT2026+AT2138-AT2085+Model!AT2086)</f>
        <v>-0.005118369475</v>
      </c>
      <c r="AU2242" s="181">
        <f>IF(Model!AU2028+Model!AU2029-AU2026-AU2190+AU2138&gt;0,(1-'Assumptions (Biomass)'!AT28)*(Model!AU2028+Model!AU2029-AU2026-AU2190+AU2138)+Model!AU2190-AU2085+Model!AU2086,Model!AU2028+Model!AU2029-AU2026+AU2138-AU2085+Model!AU2086)</f>
        <v>-0.004314888482</v>
      </c>
      <c r="AV2242" s="181">
        <f>IF(Model!AV2028+Model!AV2029-AV2026-AV2190+AV2138&gt;0,(1-'Assumptions (Biomass)'!AU28)*(Model!AV2028+Model!AV2029-AV2026-AV2190+AV2138)+Model!AV2190-AV2085+Model!AV2086,Model!AV2028+Model!AV2029-AV2026+AV2138-AV2085+Model!AV2086)</f>
        <v>-0.003524451664</v>
      </c>
      <c r="AW2242" s="181">
        <f>IF(Model!AW2028+Model!AW2029-AW2026-AW2190+AW2138&gt;0,(1-'Assumptions (Biomass)'!AV28)*(Model!AW2028+Model!AW2029-AW2026-AW2190+AW2138)+Model!AW2190-AW2085+Model!AW2086,Model!AW2028+Model!AW2029-AW2026+AW2138-AW2085+Model!AW2086)</f>
        <v>-0.002885502278</v>
      </c>
      <c r="AX2242" s="181">
        <f>IF(Model!AX2028+Model!AX2029-AX2026-AX2190+AX2138&gt;0,(1-'Assumptions (Biomass)'!AW28)*(Model!AX2028+Model!AX2029-AX2026-AX2190+AX2138)+Model!AX2190-AX2085+Model!AX2086,Model!AX2028+Model!AX2029-AX2026+AX2138-AX2085+Model!AX2086)</f>
        <v>-0.002066622013</v>
      </c>
      <c r="AY2242" s="181">
        <f>IF(Model!AY2028+Model!AY2029-AY2026-AY2190+AY2138&gt;0,(1-'Assumptions (Biomass)'!AX28)*(Model!AY2028+Model!AY2029-AY2026-AY2190+AY2138)+Model!AY2190-AY2085+Model!AY2086,Model!AY2028+Model!AY2029-AY2026+AY2138-AY2085+Model!AY2086)</f>
        <v>-0.00087945896</v>
      </c>
      <c r="AZ2242" s="181">
        <f>IF(Model!AZ2028+Model!AZ2029-AZ2026-AZ2190+AZ2138&gt;0,(1-'Assumptions (Biomass)'!AY28)*(Model!AZ2028+Model!AZ2029-AZ2026-AZ2190+AZ2138)+Model!AZ2190-AZ2085+Model!AZ2086,Model!AZ2028+Model!AZ2029-AZ2026+AZ2138-AZ2085+Model!AZ2086)</f>
        <v>-0.0003254219612</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0.02433718777</v>
      </c>
      <c r="D2243" s="181">
        <f>IF(D2028+D2029-D2026-D2190+D2138&gt;0,'Assumptions (Biomass)'!C28*(D2028+D2029-D2026-D2190+D2138)-'Assumptions (Biomass)'!C29*Model!D2025/10^3,'Assumptions (Biomass)'!C29*Model!D2025/10^3)</f>
        <v>0</v>
      </c>
      <c r="E2243" s="181">
        <f>IF(E2028+E2029-E2026-E2190+E2138&gt;0,'Assumptions (Biomass)'!D28*(E2028+E2029-E2026-E2190+E2138)-'Assumptions (Biomass)'!D29*Model!E2025/10^3,'Assumptions (Biomass)'!D29*Model!E2025/10^3)</f>
        <v>0</v>
      </c>
      <c r="F2243" s="181">
        <f>IF(F2028+F2029-F2026-F2190+F2138&gt;0,'Assumptions (Biomass)'!E28*(F2028+F2029-F2026-F2190+F2138)-'Assumptions (Biomass)'!E29*Model!F2025/10^3,'Assumptions (Biomass)'!E29*Model!F2025/10^3)</f>
        <v>0.002271852079</v>
      </c>
      <c r="G2243" s="181">
        <f>IF(G2028+G2029-G2026-G2190+G2138&gt;0,'Assumptions (Biomass)'!F28*(G2028+G2029-G2026-G2190+G2138)-'Assumptions (Biomass)'!F29*Model!G2025/10^3,'Assumptions (Biomass)'!F29*Model!G2025/10^3)</f>
        <v>0.005731752847</v>
      </c>
      <c r="H2243" s="181">
        <f>IF(H2028+H2029-H2026-H2190+H2138&gt;0,'Assumptions (Biomass)'!G28*(H2028+H2029-H2026-H2190+H2138)-'Assumptions (Biomass)'!G29*Model!H2025/10^3,'Assumptions (Biomass)'!G29*Model!H2025/10^3)</f>
        <v>0.0284772988</v>
      </c>
      <c r="I2243" s="181">
        <f>IF(I2028+I2029-I2026-I2190+I2138&gt;0,'Assumptions (Biomass)'!H28*(I2028+I2029-I2026-I2190+I2138)-'Assumptions (Biomass)'!H29*Model!I2025/10^3,'Assumptions (Biomass)'!H29*Model!I2025/10^3)</f>
        <v>0.01129624131</v>
      </c>
      <c r="J2243" s="181">
        <f>IF(J2028+J2029-J2026-J2190+J2138&gt;0,'Assumptions (Biomass)'!I28*(J2028+J2029-J2026-J2190+J2138)-'Assumptions (Biomass)'!I29*Model!J2025/10^3,'Assumptions (Biomass)'!I29*Model!J2025/10^3)</f>
        <v>0.004723680258</v>
      </c>
      <c r="K2243" s="181">
        <f>IF(K2028+K2029-K2026-K2190+K2138&gt;0,'Assumptions (Biomass)'!J28*(K2028+K2029-K2026-K2190+K2138)-'Assumptions (Biomass)'!J29*Model!K2025/10^3,'Assumptions (Biomass)'!J29*Model!K2025/10^3)</f>
        <v>0.01985800115</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v>
      </c>
      <c r="AE2243" s="181">
        <f>IF(AE2028+AE2029-AE2026-AE2190+AE2138&gt;0,'Assumptions (Biomass)'!AD28*(AE2028+AE2029-AE2026-AE2190+AE2138)-'Assumptions (Biomass)'!AD29*Model!AE2025/10^3,'Assumptions (Biomass)'!AD29*Model!AE2025/10^3)</f>
        <v>0</v>
      </c>
      <c r="AF2243" s="181">
        <f>IF(AF2028+AF2029-AF2026-AF2190+AF2138&gt;0,'Assumptions (Biomass)'!AE28*(AF2028+AF2029-AF2026-AF2190+AF2138)-'Assumptions (Biomass)'!AE29*Model!AF2025/10^3,'Assumptions (Biomass)'!AE29*Model!AF2025/10^3)</f>
        <v>0</v>
      </c>
      <c r="AG2243" s="181">
        <f>IF(AG2028+AG2029-AG2026-AG2190+AG2138&gt;0,'Assumptions (Biomass)'!AF28*(AG2028+AG2029-AG2026-AG2190+AG2138)-'Assumptions (Biomass)'!AF29*Model!AG2025/10^3,'Assumptions (Biomass)'!AF29*Model!AG2025/10^3)</f>
        <v>0</v>
      </c>
      <c r="AH2243" s="181">
        <f>IF(AH2028+AH2029-AH2026-AH2190+AH2138&gt;0,'Assumptions (Biomass)'!AG28*(AH2028+AH2029-AH2026-AH2190+AH2138)-'Assumptions (Biomass)'!AG29*Model!AH2025/10^3,'Assumptions (Biomass)'!AG29*Model!AH2025/10^3)</f>
        <v>0</v>
      </c>
      <c r="AI2243" s="181">
        <f>IF(AI2028+AI2029-AI2026-AI2190+AI2138&gt;0,'Assumptions (Biomass)'!AH28*(AI2028+AI2029-AI2026-AI2190+AI2138)-'Assumptions (Biomass)'!AH29*Model!AI2025/10^3,'Assumptions (Biomass)'!AH29*Model!AI2025/10^3)</f>
        <v>0</v>
      </c>
      <c r="AJ2243" s="181">
        <f>IF(AJ2028+AJ2029-AJ2026-AJ2190+AJ2138&gt;0,'Assumptions (Biomass)'!AI28*(AJ2028+AJ2029-AJ2026-AJ2190+AJ2138)-'Assumptions (Biomass)'!AI29*Model!AJ2025/10^3,'Assumptions (Biomass)'!AI29*Model!AJ2025/10^3)</f>
        <v>0</v>
      </c>
      <c r="AK2243" s="181">
        <f>IF(AK2028+AK2029-AK2026-AK2190+AK2138&gt;0,'Assumptions (Biomass)'!AJ28*(AK2028+AK2029-AK2026-AK2190+AK2138)-'Assumptions (Biomass)'!AJ29*Model!AK2025/10^3,'Assumptions (Biomass)'!AJ29*Model!AK2025/10^3)</f>
        <v>0</v>
      </c>
      <c r="AL2243" s="181">
        <f>IF(AL2028+AL2029-AL2026-AL2190+AL2138&gt;0,'Assumptions (Biomass)'!AK28*(AL2028+AL2029-AL2026-AL2190+AL2138)-'Assumptions (Biomass)'!AK29*Model!AL2025/10^3,'Assumptions (Biomass)'!AK29*Model!AL2025/10^3)</f>
        <v>0</v>
      </c>
      <c r="AM2243" s="181">
        <f>IF(AM2028+AM2029-AM2026-AM2190+AM2138&gt;0,'Assumptions (Biomass)'!AL28*(AM2028+AM2029-AM2026-AM2190+AM2138)-'Assumptions (Biomass)'!AL29*Model!AM2025/10^3,'Assumptions (Biomass)'!AL29*Model!AM2025/10^3)</f>
        <v>0</v>
      </c>
      <c r="AN2243" s="181">
        <f>IF(AN2028+AN2029-AN2026-AN2190+AN2138&gt;0,'Assumptions (Biomass)'!AM28*(AN2028+AN2029-AN2026-AN2190+AN2138)-'Assumptions (Biomass)'!AM29*Model!AN2025/10^3,'Assumptions (Biomass)'!AM29*Model!AN2025/10^3)</f>
        <v>0</v>
      </c>
      <c r="AO2243" s="181">
        <f>IF(AO2028+AO2029-AO2026-AO2190+AO2138&gt;0,'Assumptions (Biomass)'!AN28*(AO2028+AO2029-AO2026-AO2190+AO2138)-'Assumptions (Biomass)'!AN29*Model!AO2025/10^3,'Assumptions (Biomass)'!AN29*Model!AO2025/10^3)</f>
        <v>0</v>
      </c>
      <c r="AP2243" s="181">
        <f>IF(AP2028+AP2029-AP2026-AP2190+AP2138&gt;0,'Assumptions (Biomass)'!AO28*(AP2028+AP2029-AP2026-AP2190+AP2138)-'Assumptions (Biomass)'!AO29*Model!AP2025/10^3,'Assumptions (Biomass)'!AO29*Model!AP2025/10^3)</f>
        <v>0</v>
      </c>
      <c r="AQ2243" s="181">
        <f>IF(AQ2028+AQ2029-AQ2026-AQ2190+AQ2138&gt;0,'Assumptions (Biomass)'!AP28*(AQ2028+AQ2029-AQ2026-AQ2190+AQ2138)-'Assumptions (Biomass)'!AP29*Model!AQ2025/10^3,'Assumptions (Biomass)'!AP29*Model!AQ2025/10^3)</f>
        <v>0</v>
      </c>
      <c r="AR2243" s="181">
        <f>IF(AR2028+AR2029-AR2026-AR2190+AR2138&gt;0,'Assumptions (Biomass)'!AQ28*(AR2028+AR2029-AR2026-AR2190+AR2138)-'Assumptions (Biomass)'!AQ29*Model!AR2025/10^3,'Assumptions (Biomass)'!AQ29*Model!AR2025/10^3)</f>
        <v>0</v>
      </c>
      <c r="AS2243" s="181">
        <f>IF(AS2028+AS2029-AS2026-AS2190+AS2138&gt;0,'Assumptions (Biomass)'!AR28*(AS2028+AS2029-AS2026-AS2190+AS2138)-'Assumptions (Biomass)'!AR29*Model!AS2025/10^3,'Assumptions (Biomass)'!AR29*Model!AS2025/10^3)</f>
        <v>0</v>
      </c>
      <c r="AT2243" s="181">
        <f>IF(AT2028+AT2029-AT2026-AT2190+AT2138&gt;0,'Assumptions (Biomass)'!AS28*(AT2028+AT2029-AT2026-AT2190+AT2138)-'Assumptions (Biomass)'!AS29*Model!AT2025/10^3,'Assumptions (Biomass)'!AS29*Model!AT2025/10^3)</f>
        <v>0</v>
      </c>
      <c r="AU2243" s="181">
        <f>IF(AU2028+AU2029-AU2026-AU2190+AU2138&gt;0,'Assumptions (Biomass)'!AT28*(AU2028+AU2029-AU2026-AU2190+AU2138)-'Assumptions (Biomass)'!AT29*Model!AU2025/10^3,'Assumptions (Biomass)'!AT29*Model!AU2025/10^3)</f>
        <v>0</v>
      </c>
      <c r="AV2243" s="181">
        <f>IF(AV2028+AV2029-AV2026-AV2190+AV2138&gt;0,'Assumptions (Biomass)'!AU28*(AV2028+AV2029-AV2026-AV2190+AV2138)-'Assumptions (Biomass)'!AU29*Model!AV2025/10^3,'Assumptions (Biomass)'!AU29*Model!AV2025/10^3)</f>
        <v>0</v>
      </c>
      <c r="AW2243" s="181">
        <f>IF(AW2028+AW2029-AW2026-AW2190+AW2138&gt;0,'Assumptions (Biomass)'!AV28*(AW2028+AW2029-AW2026-AW2190+AW2138)-'Assumptions (Biomass)'!AV29*Model!AW2025/10^3,'Assumptions (Biomass)'!AV29*Model!AW2025/10^3)</f>
        <v>0</v>
      </c>
      <c r="AX2243" s="181">
        <f>IF(AX2028+AX2029-AX2026-AX2190+AX2138&gt;0,'Assumptions (Biomass)'!AW28*(AX2028+AX2029-AX2026-AX2190+AX2138)-'Assumptions (Biomass)'!AW29*Model!AX2025/10^3,'Assumptions (Biomass)'!AW29*Model!AX2025/10^3)</f>
        <v>0</v>
      </c>
      <c r="AY2243" s="181">
        <f>IF(AY2028+AY2029-AY2026-AY2190+AY2138&gt;0,'Assumptions (Biomass)'!AX28*(AY2028+AY2029-AY2026-AY2190+AY2138)-'Assumptions (Biomass)'!AX29*Model!AY2025/10^3,'Assumptions (Biomass)'!AX29*Model!AY2025/10^3)</f>
        <v>0</v>
      </c>
      <c r="AZ2243" s="181">
        <f>IF(AZ2028+AZ2029-AZ2026-AZ2190+AZ2138&gt;0,'Assumptions (Biomass)'!AY28*(AZ2028+AZ2029-AZ2026-AZ2190+AZ2138)-'Assumptions (Biomass)'!AY29*Model!AZ2025/10^3,'Assumptions (Biomass)'!AY29*Model!AZ2025/10^3)</f>
        <v>0</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v>
      </c>
      <c r="D2244" s="256">
        <f>D2030*'Assumptions (Biomass)'!$V$27/1000000000</f>
        <v>0.0435504</v>
      </c>
      <c r="E2244" s="256">
        <f>E2030*'Assumptions (Biomass)'!$V$27/1000000000</f>
        <v>0.000258</v>
      </c>
      <c r="F2244" s="256">
        <f>F2030*'Assumptions (Biomass)'!$V$27/1000000000</f>
        <v>0.0121776</v>
      </c>
      <c r="G2244" s="256">
        <f>G2030*'Assumptions (Biomass)'!$V$27/1000000000</f>
        <v>0.0041796</v>
      </c>
      <c r="H2244" s="256">
        <f>H2030*'Assumptions (Biomass)'!$V$27/1000000000</f>
        <v>0.0013932</v>
      </c>
      <c r="I2244" s="256">
        <f>I2030*'Assumptions (Biomass)'!$V$27/1000000000</f>
        <v>0.013287</v>
      </c>
      <c r="J2244" s="256">
        <f>J2030*'Assumptions (Biomass)'!$V$27/1000000000</f>
        <v>0.0079206</v>
      </c>
      <c r="K2244" s="256">
        <f>K2030*'Assumptions (Biomass)'!$V$27/1000000000</f>
        <v>0.0105264</v>
      </c>
      <c r="L2244" s="256">
        <f>L2030*'Assumptions (Biomass)'!$V$27/1000000000</f>
        <v>0.0107844</v>
      </c>
      <c r="M2244" s="256">
        <f>M2030*'Assumptions (Biomass)'!$V$27/1000000000</f>
        <v>0.009288</v>
      </c>
      <c r="N2244" s="256">
        <f>N2030*'Assumptions (Biomass)'!$V$27/1000000000</f>
        <v>0.0107586</v>
      </c>
      <c r="O2244" s="256">
        <f>O2030*'Assumptions (Biomass)'!$V$27/1000000000</f>
        <v>0.0128742</v>
      </c>
      <c r="P2244" s="256">
        <f>P2030*'Assumptions (Biomass)'!$V$27/1000000000</f>
        <v>0.047214</v>
      </c>
      <c r="Q2244" s="256">
        <f>Q2030*'Assumptions (Biomass)'!$V$27/1000000000</f>
        <v>0.0011868</v>
      </c>
      <c r="R2244" s="256">
        <f>R2030*'Assumptions (Biomass)'!$V$27/1000000000</f>
        <v>0.0071982</v>
      </c>
      <c r="S2244" s="256">
        <f>S2030*'Assumptions (Biomass)'!$V$27/1000000000</f>
        <v>0.0020124</v>
      </c>
      <c r="T2244" s="256">
        <f>T2030*'Assumptions (Biomass)'!$V$27/1000000000</f>
        <v>0.0012384</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6451.5</v>
      </c>
      <c r="Y2245" s="167">
        <f>'Assumptions (Petroleum)'!X38</f>
        <v>108.4</v>
      </c>
      <c r="Z2245" s="167">
        <f>'Assumptions (Petroleum)'!Y38</f>
        <v>1.2</v>
      </c>
      <c r="AA2245" s="167">
        <f>'Assumptions (Petroleum)'!Z38</f>
        <v>23.5</v>
      </c>
      <c r="AB2245" s="167">
        <f>'Assumptions (Petroleum)'!AA38</f>
        <v>8.6</v>
      </c>
      <c r="AC2245" s="167">
        <f>'Assumptions (Petroleum)'!AB38</f>
        <v>2.4</v>
      </c>
      <c r="AD2245" s="167">
        <f>'Assumptions (Petroleum)'!AC38</f>
        <v>10.5</v>
      </c>
      <c r="AE2245" s="167">
        <f>'Assumptions (Petroleum)'!AD38</f>
        <v>166.9</v>
      </c>
      <c r="AF2245" s="167">
        <f>'Assumptions (Petroleum)'!AE38</f>
        <v>193.2</v>
      </c>
      <c r="AG2245" s="167">
        <f>'Assumptions (Petroleum)'!AF38</f>
        <v>3.6</v>
      </c>
      <c r="AH2245" s="167">
        <f>'Assumptions (Petroleum)'!AG38</f>
        <v>59</v>
      </c>
      <c r="AI2245" s="167">
        <f>'Assumptions (Petroleum)'!AH38</f>
        <v>218</v>
      </c>
      <c r="AJ2245" s="167">
        <f>'Assumptions (Petroleum)'!AI38</f>
        <v>244</v>
      </c>
      <c r="AK2245" s="167">
        <f>'Assumptions (Petroleum)'!AJ38</f>
        <v>32</v>
      </c>
      <c r="AL2245" s="167">
        <f>'Assumptions (Petroleum)'!AK38</f>
        <v>4.3</v>
      </c>
      <c r="AM2245" s="167">
        <f>'Assumptions (Petroleum)'!AL38</f>
        <v>26.1</v>
      </c>
      <c r="AN2245" s="167">
        <f>'Assumptions (Petroleum)'!AM38</f>
        <v>7.2</v>
      </c>
      <c r="AO2245" s="167">
        <f>'Assumptions (Petroleum)'!AN38</f>
        <v>26.3</v>
      </c>
      <c r="AP2245" s="167">
        <f>'Assumptions (Petroleum)'!AO38</f>
        <v>8.3</v>
      </c>
      <c r="AQ2245" s="167">
        <f>'Assumptions (Petroleum)'!AP38</f>
        <v>5.3</v>
      </c>
      <c r="AR2245" s="167">
        <f>'Assumptions (Petroleum)'!AQ38</f>
        <v>7.8</v>
      </c>
      <c r="AS2245" s="167">
        <f>'Assumptions (Petroleum)'!AR38</f>
        <v>3</v>
      </c>
      <c r="AT2245" s="167">
        <f>'Assumptions (Petroleum)'!AS38</f>
        <v>0</v>
      </c>
      <c r="AU2245" s="167">
        <f>'Assumptions (Petroleum)'!AT38</f>
        <v>14</v>
      </c>
      <c r="AV2245" s="167">
        <f>'Assumptions (Petroleum)'!AU38</f>
        <v>0</v>
      </c>
      <c r="AW2245" s="167">
        <f>'Assumptions (Petroleum)'!AV38</f>
        <v>4.6</v>
      </c>
      <c r="AX2245" s="167">
        <f>'Assumptions (Petroleum)'!AW38</f>
        <v>4</v>
      </c>
      <c r="AY2245" s="167">
        <f>'Assumptions (Petroleum)'!AX38</f>
        <v>7.8</v>
      </c>
      <c r="AZ2245" s="167">
        <f>'Assumptions (Petroleum)'!AY38</f>
        <v>1.5</v>
      </c>
      <c r="BA2245" s="167">
        <f>'Assumptions (Petroleum)'!AZ38</f>
        <v>18</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7660.3</v>
      </c>
      <c r="Y2246" s="167">
        <f>X2246-'Assumptions (Petroleum)'!X44+X2253</f>
        <v>7660.3</v>
      </c>
      <c r="Z2246" s="167">
        <f>Y2246-'Assumptions (Petroleum)'!Y44+Y2253</f>
        <v>7660.3</v>
      </c>
      <c r="AA2246" s="167">
        <f>Z2246-'Assumptions (Petroleum)'!Z44+Z2253</f>
        <v>7660.3</v>
      </c>
      <c r="AB2246" s="167">
        <f>AA2246-'Assumptions (Petroleum)'!AA44+AA2253</f>
        <v>7660.3</v>
      </c>
      <c r="AC2246" s="167">
        <f>AB2246-'Assumptions (Petroleum)'!AB44+AB2253</f>
        <v>7660.3</v>
      </c>
      <c r="AD2246" s="167">
        <f>AC2246-'Assumptions (Petroleum)'!AC44+AC2253</f>
        <v>7660.3</v>
      </c>
      <c r="AE2246" s="167">
        <f>AD2246-'Assumptions (Petroleum)'!AD44+AD2253</f>
        <v>7660.3</v>
      </c>
      <c r="AF2246" s="167">
        <f>AE2246-'Assumptions (Petroleum)'!AE44+AE2253</f>
        <v>7660.3</v>
      </c>
      <c r="AG2246" s="167">
        <f>AF2246-'Assumptions (Petroleum)'!AF44+AF2253</f>
        <v>7660.3</v>
      </c>
      <c r="AH2246" s="167">
        <f>AG2246-'Assumptions (Petroleum)'!AG44+AG2253</f>
        <v>7660.3</v>
      </c>
      <c r="AI2246" s="167">
        <f>AH2246-'Assumptions (Petroleum)'!AH44+AH2253</f>
        <v>7660.3</v>
      </c>
      <c r="AJ2246" s="167">
        <f>AI2246-'Assumptions (Petroleum)'!AI44+AI2253</f>
        <v>7660.3</v>
      </c>
      <c r="AK2246" s="167">
        <f>AJ2246-'Assumptions (Petroleum)'!AJ44+AJ2253</f>
        <v>7660.3</v>
      </c>
      <c r="AL2246" s="167">
        <f>AK2246-'Assumptions (Petroleum)'!AK44+AK2253</f>
        <v>7660.3</v>
      </c>
      <c r="AM2246" s="167">
        <f>AL2246-'Assumptions (Petroleum)'!AL44+AL2253</f>
        <v>7660.3</v>
      </c>
      <c r="AN2246" s="167">
        <f>AM2246-'Assumptions (Petroleum)'!AM44+AM2253</f>
        <v>7660.3</v>
      </c>
      <c r="AO2246" s="167">
        <f>AN2246-'Assumptions (Petroleum)'!AN44+AN2253</f>
        <v>7660.3</v>
      </c>
      <c r="AP2246" s="167">
        <f>AO2246-'Assumptions (Petroleum)'!AO44+AO2253</f>
        <v>7660.3</v>
      </c>
      <c r="AQ2246" s="167">
        <f>AP2246-'Assumptions (Petroleum)'!AP44+AP2253</f>
        <v>7660.3</v>
      </c>
      <c r="AR2246" s="167">
        <f>AQ2246-'Assumptions (Petroleum)'!AQ44+AQ2253</f>
        <v>7660.3</v>
      </c>
      <c r="AS2246" s="167">
        <f>AR2246-'Assumptions (Petroleum)'!AR44+AR2253</f>
        <v>7660.3</v>
      </c>
      <c r="AT2246" s="167">
        <f>AS2246-'Assumptions (Petroleum)'!AS44+AS2253</f>
        <v>7660.3</v>
      </c>
      <c r="AU2246" s="167">
        <f>AT2246-'Assumptions (Petroleum)'!AT44+AT2253</f>
        <v>7660.3</v>
      </c>
      <c r="AV2246" s="167">
        <f>AU2246-'Assumptions (Petroleum)'!AU44+AU2253</f>
        <v>7660.3</v>
      </c>
      <c r="AW2246" s="167">
        <f>AV2246-'Assumptions (Petroleum)'!AV44+AV2253</f>
        <v>7660.3</v>
      </c>
      <c r="AX2246" s="167">
        <f>AW2246-'Assumptions (Petroleum)'!AW44+AW2253</f>
        <v>7660.3</v>
      </c>
      <c r="AY2246" s="167">
        <f>AX2246-'Assumptions (Petroleum)'!AX44+AX2253</f>
        <v>7660.3</v>
      </c>
      <c r="AZ2246" s="167">
        <f>AY2246-'Assumptions (Petroleum)'!AY44+AY2253</f>
        <v>7660.3</v>
      </c>
      <c r="BA2246" s="167">
        <f>AZ2246-'Assumptions (Petroleum)'!AZ44+AZ2253</f>
        <v>7660.3</v>
      </c>
    </row>
    <row r="2247" ht="15.75" customHeight="1">
      <c r="A2247" s="325" t="s">
        <v>350</v>
      </c>
      <c r="B2247" s="24" t="s">
        <v>149</v>
      </c>
      <c r="C2247" s="171">
        <v>11538.4</v>
      </c>
      <c r="D2247" s="171">
        <v>11782.4</v>
      </c>
      <c r="E2247" s="171">
        <v>11601.1</v>
      </c>
      <c r="F2247" s="171">
        <v>11487.6</v>
      </c>
      <c r="G2247" s="171">
        <v>10970.3</v>
      </c>
      <c r="H2247" s="171">
        <v>10468.2</v>
      </c>
      <c r="I2247" s="171">
        <v>10086.8</v>
      </c>
      <c r="J2247" s="171">
        <v>10020.9</v>
      </c>
      <c r="K2247" s="171">
        <v>10007.3</v>
      </c>
      <c r="L2247" s="171">
        <v>10002.6</v>
      </c>
      <c r="M2247" s="171">
        <v>9931.5</v>
      </c>
      <c r="N2247" s="171">
        <v>9603.6</v>
      </c>
      <c r="O2247" s="171">
        <v>9398.8</v>
      </c>
      <c r="P2247" s="171">
        <v>9270.1</v>
      </c>
      <c r="Q2247" s="171">
        <v>8672.9</v>
      </c>
      <c r="R2247" s="171">
        <v>7816.2</v>
      </c>
      <c r="S2247" s="171">
        <v>7746.9</v>
      </c>
      <c r="T2247" s="171">
        <v>7747.2</v>
      </c>
      <c r="U2247" s="171">
        <v>7661.0</v>
      </c>
      <c r="V2247" s="319">
        <f t="shared" ref="V2247:W2247" si="77">U2247+V2253</f>
        <v>7661</v>
      </c>
      <c r="W2247" s="153">
        <f t="shared" si="77"/>
        <v>7661</v>
      </c>
      <c r="X2247" s="154">
        <f t="shared" ref="X2247:AZ2247" si="78">W2247+($BA$2247-$W$2247)/($BA$2-$W$2)</f>
        <v>7405.633333</v>
      </c>
      <c r="Y2247" s="154">
        <f t="shared" si="78"/>
        <v>7150.266667</v>
      </c>
      <c r="Z2247" s="154">
        <f t="shared" si="78"/>
        <v>6894.9</v>
      </c>
      <c r="AA2247" s="154">
        <f t="shared" si="78"/>
        <v>6639.533333</v>
      </c>
      <c r="AB2247" s="154">
        <f t="shared" si="78"/>
        <v>6384.166667</v>
      </c>
      <c r="AC2247" s="154">
        <f t="shared" si="78"/>
        <v>6128.8</v>
      </c>
      <c r="AD2247" s="154">
        <f t="shared" si="78"/>
        <v>5873.433333</v>
      </c>
      <c r="AE2247" s="154">
        <f t="shared" si="78"/>
        <v>5618.066667</v>
      </c>
      <c r="AF2247" s="154">
        <f t="shared" si="78"/>
        <v>5362.7</v>
      </c>
      <c r="AG2247" s="154">
        <f t="shared" si="78"/>
        <v>5107.333333</v>
      </c>
      <c r="AH2247" s="154">
        <f t="shared" si="78"/>
        <v>4851.966667</v>
      </c>
      <c r="AI2247" s="154">
        <f t="shared" si="78"/>
        <v>4596.6</v>
      </c>
      <c r="AJ2247" s="154">
        <f t="shared" si="78"/>
        <v>4341.233333</v>
      </c>
      <c r="AK2247" s="154">
        <f t="shared" si="78"/>
        <v>4085.866667</v>
      </c>
      <c r="AL2247" s="154">
        <f t="shared" si="78"/>
        <v>3830.5</v>
      </c>
      <c r="AM2247" s="154">
        <f t="shared" si="78"/>
        <v>3575.133333</v>
      </c>
      <c r="AN2247" s="154">
        <f t="shared" si="78"/>
        <v>3319.766667</v>
      </c>
      <c r="AO2247" s="154">
        <f t="shared" si="78"/>
        <v>3064.4</v>
      </c>
      <c r="AP2247" s="154">
        <f t="shared" si="78"/>
        <v>2809.033333</v>
      </c>
      <c r="AQ2247" s="154">
        <f t="shared" si="78"/>
        <v>2553.666667</v>
      </c>
      <c r="AR2247" s="154">
        <f t="shared" si="78"/>
        <v>2298.3</v>
      </c>
      <c r="AS2247" s="154">
        <f t="shared" si="78"/>
        <v>2042.933333</v>
      </c>
      <c r="AT2247" s="154">
        <f t="shared" si="78"/>
        <v>1787.566667</v>
      </c>
      <c r="AU2247" s="154">
        <f t="shared" si="78"/>
        <v>1532.2</v>
      </c>
      <c r="AV2247" s="154">
        <f t="shared" si="78"/>
        <v>1276.833333</v>
      </c>
      <c r="AW2247" s="154">
        <f t="shared" si="78"/>
        <v>1021.466667</v>
      </c>
      <c r="AX2247" s="154">
        <f t="shared" si="78"/>
        <v>766.1</v>
      </c>
      <c r="AY2247" s="154">
        <f t="shared" si="78"/>
        <v>510.7333333</v>
      </c>
      <c r="AZ2247" s="154">
        <f t="shared" si="78"/>
        <v>255.3666667</v>
      </c>
      <c r="BA2247" s="155">
        <f>Inputs!$H$13</f>
        <v>0</v>
      </c>
    </row>
    <row r="2248" ht="15.75" customHeight="1">
      <c r="A2248" s="326" t="s">
        <v>28</v>
      </c>
      <c r="B2248" s="38" t="s">
        <v>150</v>
      </c>
      <c r="C2248" s="156">
        <v>11.915842</v>
      </c>
      <c r="D2248" s="156">
        <v>15.991266</v>
      </c>
      <c r="E2248" s="156">
        <v>14.505493</v>
      </c>
      <c r="F2248" s="156">
        <v>20.823378</v>
      </c>
      <c r="G2248" s="156">
        <v>20.434123</v>
      </c>
      <c r="H2248" s="156">
        <v>20.690905</v>
      </c>
      <c r="I2248" s="156">
        <v>8.291635</v>
      </c>
      <c r="J2248" s="156">
        <v>9.473976</v>
      </c>
      <c r="K2248" s="156">
        <v>7.560506</v>
      </c>
      <c r="L2248" s="156">
        <v>6.402046</v>
      </c>
      <c r="M2248" s="156">
        <v>6.559434</v>
      </c>
      <c r="N2248" s="156">
        <v>4.818202</v>
      </c>
      <c r="O2248" s="156">
        <v>3.847669</v>
      </c>
      <c r="P2248" s="156">
        <v>4.092078</v>
      </c>
      <c r="Q2248" s="156">
        <v>5.714255</v>
      </c>
      <c r="R2248" s="156">
        <v>5.133292</v>
      </c>
      <c r="S2248" s="156">
        <v>3.791415</v>
      </c>
      <c r="T2248" s="156">
        <v>2.954133</v>
      </c>
      <c r="U2248" s="156">
        <v>3.943885</v>
      </c>
      <c r="V2248" s="157">
        <f t="shared" ref="V2248:W2248" si="79">U2248</f>
        <v>3.943885</v>
      </c>
      <c r="W2248" s="157">
        <f t="shared" si="79"/>
        <v>3.943885</v>
      </c>
      <c r="X2248" s="154">
        <f t="shared" ref="X2248:AZ2248" si="80">W2248+($BA$2248-$W$2248)/($BA$2-$W$2)</f>
        <v>3.812422167</v>
      </c>
      <c r="Y2248" s="154">
        <f t="shared" si="80"/>
        <v>3.680959333</v>
      </c>
      <c r="Z2248" s="154">
        <f t="shared" si="80"/>
        <v>3.5494965</v>
      </c>
      <c r="AA2248" s="154">
        <f t="shared" si="80"/>
        <v>3.418033667</v>
      </c>
      <c r="AB2248" s="154">
        <f t="shared" si="80"/>
        <v>3.286570833</v>
      </c>
      <c r="AC2248" s="154">
        <f t="shared" si="80"/>
        <v>3.155108</v>
      </c>
      <c r="AD2248" s="154">
        <f t="shared" si="80"/>
        <v>3.023645167</v>
      </c>
      <c r="AE2248" s="154">
        <f t="shared" si="80"/>
        <v>2.892182333</v>
      </c>
      <c r="AF2248" s="154">
        <f t="shared" si="80"/>
        <v>2.7607195</v>
      </c>
      <c r="AG2248" s="154">
        <f t="shared" si="80"/>
        <v>2.629256667</v>
      </c>
      <c r="AH2248" s="154">
        <f t="shared" si="80"/>
        <v>2.497793833</v>
      </c>
      <c r="AI2248" s="154">
        <f t="shared" si="80"/>
        <v>2.366331</v>
      </c>
      <c r="AJ2248" s="154">
        <f t="shared" si="80"/>
        <v>2.234868167</v>
      </c>
      <c r="AK2248" s="154">
        <f t="shared" si="80"/>
        <v>2.103405333</v>
      </c>
      <c r="AL2248" s="154">
        <f t="shared" si="80"/>
        <v>1.9719425</v>
      </c>
      <c r="AM2248" s="154">
        <f t="shared" si="80"/>
        <v>1.840479667</v>
      </c>
      <c r="AN2248" s="154">
        <f t="shared" si="80"/>
        <v>1.709016833</v>
      </c>
      <c r="AO2248" s="154">
        <f t="shared" si="80"/>
        <v>1.577554</v>
      </c>
      <c r="AP2248" s="154">
        <f t="shared" si="80"/>
        <v>1.446091167</v>
      </c>
      <c r="AQ2248" s="154">
        <f t="shared" si="80"/>
        <v>1.314628333</v>
      </c>
      <c r="AR2248" s="154">
        <f t="shared" si="80"/>
        <v>1.1831655</v>
      </c>
      <c r="AS2248" s="154">
        <f t="shared" si="80"/>
        <v>1.051702667</v>
      </c>
      <c r="AT2248" s="154">
        <f t="shared" si="80"/>
        <v>0.9202398333</v>
      </c>
      <c r="AU2248" s="154">
        <f t="shared" si="80"/>
        <v>0.788777</v>
      </c>
      <c r="AV2248" s="154">
        <f t="shared" si="80"/>
        <v>0.6573141667</v>
      </c>
      <c r="AW2248" s="154">
        <f t="shared" si="80"/>
        <v>0.5258513333</v>
      </c>
      <c r="AX2248" s="154">
        <f t="shared" si="80"/>
        <v>0.3943885</v>
      </c>
      <c r="AY2248" s="154">
        <f t="shared" si="80"/>
        <v>0.2629256667</v>
      </c>
      <c r="AZ2248" s="154">
        <f t="shared" si="80"/>
        <v>0.1314628333</v>
      </c>
      <c r="BA2248" s="243">
        <f>Inputs!$I$13</f>
        <v>0</v>
      </c>
    </row>
    <row r="2249" ht="15.75" customHeight="1">
      <c r="A2249" s="325" t="s">
        <v>34</v>
      </c>
      <c r="B2249" s="150" t="s">
        <v>351</v>
      </c>
      <c r="C2249" s="327">
        <f>C2248*'Assumptions (Petroleum)'!B22/10^3</f>
        <v>0.7937323455</v>
      </c>
      <c r="D2249" s="327">
        <f>D2248*'Assumptions (Petroleum)'!C22/10^3</f>
        <v>1.088566853</v>
      </c>
      <c r="E2249" s="327">
        <f>E2248*'Assumptions (Petroleum)'!D22/10^3</f>
        <v>0.9220156914</v>
      </c>
      <c r="F2249" s="327">
        <f>F2248*'Assumptions (Petroleum)'!E22/10^3</f>
        <v>1.639001121</v>
      </c>
      <c r="G2249" s="327">
        <f>G2248*'Assumptions (Petroleum)'!F22/10^3</f>
        <v>2.386137951</v>
      </c>
      <c r="H2249" s="327">
        <f>H2248*'Assumptions (Petroleum)'!G22/10^3</f>
        <v>3.392360782</v>
      </c>
      <c r="I2249" s="327">
        <f>I2248*'Assumptions (Petroleum)'!H22/10^3</f>
        <v>1.62596122</v>
      </c>
      <c r="J2249" s="327">
        <f>J2248*'Assumptions (Petroleum)'!I22/10^3</f>
        <v>2.057776561</v>
      </c>
      <c r="K2249" s="327">
        <f>K2248*'Assumptions (Petroleum)'!J22/10^3</f>
        <v>2.166885813</v>
      </c>
      <c r="L2249" s="327">
        <f>L2248*'Assumptions (Petroleum)'!K22/10^3</f>
        <v>1.080984668</v>
      </c>
      <c r="M2249" s="327">
        <f>M2248*'Assumptions (Petroleum)'!L22/10^3</f>
        <v>1.452918518</v>
      </c>
      <c r="N2249" s="327">
        <f>N2248*'Assumptions (Petroleum)'!M22/10^3</f>
        <v>1.506185135</v>
      </c>
      <c r="O2249" s="327">
        <f>O2248*'Assumptions (Petroleum)'!N22/10^3</f>
        <v>1.248361362</v>
      </c>
      <c r="P2249" s="327">
        <f>P2248*'Assumptions (Petroleum)'!O22/10^3</f>
        <v>1.308781703</v>
      </c>
      <c r="Q2249" s="327">
        <f>Q2248*'Assumptions (Petroleum)'!P22/10^3</f>
        <v>1.720426554</v>
      </c>
      <c r="R2249" s="327">
        <f>R2248*'Assumptions (Petroleum)'!Q22/10^3</f>
        <v>0.9295543764</v>
      </c>
      <c r="S2249" s="327">
        <f>S2248*'Assumptions (Petroleum)'!R22/10^3</f>
        <v>0.5822475413</v>
      </c>
      <c r="T2249" s="327">
        <f>T2248*'Assumptions (Petroleum)'!S22/10^3</f>
        <v>0.5713376033</v>
      </c>
      <c r="U2249" s="327">
        <f>U2248*'Assumptions (Petroleum)'!T22/10^3</f>
        <v>0.9297472254</v>
      </c>
      <c r="V2249" s="327">
        <f>V2248*'Assumptions (Petroleum)'!U22/10^3</f>
        <v>0.9649339435</v>
      </c>
      <c r="W2249" s="327">
        <f>W2248*'Assumptions (Petroleum)'!V22/10^3</f>
        <v>0.9633362605</v>
      </c>
      <c r="X2249" s="327">
        <f>X2248*'Assumptions (Petroleum)'!W22/10^3</f>
        <v>0.9164183659</v>
      </c>
      <c r="Y2249" s="327">
        <f>Y2248*'Assumptions (Petroleum)'!X22/10^3</f>
        <v>0.8611909637</v>
      </c>
      <c r="Z2249" s="327">
        <f>Z2248*'Assumptions (Petroleum)'!Y22/10^3</f>
        <v>0.8255002664</v>
      </c>
      <c r="AA2249" s="327">
        <f>AA2248*'Assumptions (Petroleum)'!Z22/10^3</f>
        <v>0.8035180196</v>
      </c>
      <c r="AB2249" s="327">
        <f>AB2248*'Assumptions (Petroleum)'!AA22/10^3</f>
        <v>0.8016453763</v>
      </c>
      <c r="AC2249" s="327">
        <f>AC2248*'Assumptions (Petroleum)'!AB22/10^3</f>
        <v>0.8002070659</v>
      </c>
      <c r="AD2249" s="327">
        <f>AD2248*'Assumptions (Petroleum)'!AC22/10^3</f>
        <v>0.8054713217</v>
      </c>
      <c r="AE2249" s="327">
        <f>AE2248*'Assumptions (Petroleum)'!AD22/10^3</f>
        <v>0.7884568441</v>
      </c>
      <c r="AF2249" s="327">
        <f>AF2248*'Assumptions (Petroleum)'!AE22/10^3</f>
        <v>0.7861212833</v>
      </c>
      <c r="AG2249" s="327">
        <f>AG2248*'Assumptions (Petroleum)'!AF22/10^3</f>
        <v>0.7675101397</v>
      </c>
      <c r="AH2249" s="327">
        <f>AH2248*'Assumptions (Petroleum)'!AG22/10^3</f>
        <v>0.7457418637</v>
      </c>
      <c r="AI2249" s="327">
        <f>AI2248*'Assumptions (Petroleum)'!AH22/10^3</f>
        <v>0.7288225421</v>
      </c>
      <c r="AJ2249" s="327">
        <f>AJ2248*'Assumptions (Petroleum)'!AI22/10^3</f>
        <v>0.7122067594</v>
      </c>
      <c r="AK2249" s="327">
        <f>AK2248*'Assumptions (Petroleum)'!AJ22/10^3</f>
        <v>0.6843005346</v>
      </c>
      <c r="AL2249" s="327">
        <f>AL2248*'Assumptions (Petroleum)'!AK22/10^3</f>
        <v>0.660724293</v>
      </c>
      <c r="AM2249" s="327">
        <f>AM2248*'Assumptions (Petroleum)'!AL22/10^3</f>
        <v>0.6389273512</v>
      </c>
      <c r="AN2249" s="327">
        <f>AN2248*'Assumptions (Petroleum)'!AM22/10^3</f>
        <v>0.6030336123</v>
      </c>
      <c r="AO2249" s="327">
        <f>AO2248*'Assumptions (Petroleum)'!AN22/10^3</f>
        <v>0.5702131094</v>
      </c>
      <c r="AP2249" s="327">
        <f>AP2248*'Assumptions (Petroleum)'!AO22/10^3</f>
        <v>0.5370324654</v>
      </c>
      <c r="AQ2249" s="327">
        <f>AQ2248*'Assumptions (Petroleum)'!AP22/10^3</f>
        <v>0.5015727705</v>
      </c>
      <c r="AR2249" s="327">
        <f>AR2248*'Assumptions (Petroleum)'!AQ22/10^3</f>
        <v>0.4617868631</v>
      </c>
      <c r="AS2249" s="327">
        <f>AS2248*'Assumptions (Petroleum)'!AR22/10^3</f>
        <v>0.4225619313</v>
      </c>
      <c r="AT2249" s="327">
        <f>AT2248*'Assumptions (Petroleum)'!AS22/10^3</f>
        <v>0.3775874459</v>
      </c>
      <c r="AU2249" s="327">
        <f>AU2248*'Assumptions (Petroleum)'!AT22/10^3</f>
        <v>0.3296840426</v>
      </c>
      <c r="AV2249" s="327">
        <f>AV2248*'Assumptions (Petroleum)'!AU22/10^3</f>
        <v>0.2809182752</v>
      </c>
      <c r="AW2249" s="327">
        <f>AW2248*'Assumptions (Petroleum)'!AV22/10^3</f>
        <v>0.2292147077</v>
      </c>
      <c r="AX2249" s="327">
        <f>AX2248*'Assumptions (Petroleum)'!AW22/10^3</f>
        <v>0.1754844689</v>
      </c>
      <c r="AY2249" s="327">
        <f>AY2248*'Assumptions (Petroleum)'!AX22/10^3</f>
        <v>0.119620306</v>
      </c>
      <c r="AZ2249" s="327">
        <f>AZ2248*'Assumptions (Petroleum)'!AY22/10^3</f>
        <v>0.06082479894</v>
      </c>
      <c r="BA2249" s="327">
        <f>BA2248*'Assumptions (Petroleum)'!AZ22/10^3</f>
        <v>0</v>
      </c>
    </row>
    <row r="2250" ht="15.75" customHeight="1">
      <c r="A2250" s="326" t="s">
        <v>31</v>
      </c>
      <c r="B2250" s="159" t="s">
        <v>351</v>
      </c>
      <c r="C2250" s="219">
        <f>'Assumptions (Petroleum)'!B17*Model!C2247/10^9+'Assumptions (Petroleum)'!B18*Model!C2248/10^3</f>
        <v>0.1171710839</v>
      </c>
      <c r="D2250" s="219">
        <f>'Assumptions (Petroleum)'!C17*Model!D2247/10^9+'Assumptions (Petroleum)'!C18*Model!D2248/10^3</f>
        <v>0.1313938384</v>
      </c>
      <c r="E2250" s="219">
        <f>'Assumptions (Petroleum)'!D17*Model!E2247/10^9+'Assumptions (Petroleum)'!D18*Model!E2248/10^3</f>
        <v>0.1286831394</v>
      </c>
      <c r="F2250" s="219">
        <f>'Assumptions (Petroleum)'!E17*Model!F2247/10^9+'Assumptions (Petroleum)'!E18*Model!F2248/10^3</f>
        <v>0.146466925</v>
      </c>
      <c r="G2250" s="219">
        <f>'Assumptions (Petroleum)'!F17*Model!G2247/10^9+'Assumptions (Petroleum)'!F18*Model!G2248/10^3</f>
        <v>0.1439531465</v>
      </c>
      <c r="H2250" s="219">
        <f>'Assumptions (Petroleum)'!G17*Model!H2247/10^9+'Assumptions (Petroleum)'!G18*Model!H2248/10^3</f>
        <v>0.1431467473</v>
      </c>
      <c r="I2250" s="219">
        <f>'Assumptions (Petroleum)'!H17*Model!I2247/10^9+'Assumptions (Petroleum)'!H18*Model!I2248/10^3</f>
        <v>0.1088161422</v>
      </c>
      <c r="J2250" s="219">
        <f>'Assumptions (Petroleum)'!I17*Model!J2247/10^9+'Assumptions (Petroleum)'!I18*Model!J2248/10^3</f>
        <v>0.113579592</v>
      </c>
      <c r="K2250" s="219">
        <f>'Assumptions (Petroleum)'!J17*Model!K2247/10^9+'Assumptions (Petroleum)'!J18*Model!K2248/10^3</f>
        <v>0.1101939163</v>
      </c>
      <c r="L2250" s="219">
        <f>'Assumptions (Petroleum)'!K17*Model!L2247/10^9+'Assumptions (Petroleum)'!K18*Model!L2248/10^3</f>
        <v>0.1088956166</v>
      </c>
      <c r="M2250" s="219">
        <f>'Assumptions (Petroleum)'!L17*Model!M2247/10^9+'Assumptions (Petroleum)'!L18*Model!M2248/10^3</f>
        <v>0.1107600833</v>
      </c>
      <c r="N2250" s="219">
        <f>'Assumptions (Petroleum)'!M17*Model!N2247/10^9+'Assumptions (Petroleum)'!M18*Model!N2248/10^3</f>
        <v>0.1045663107</v>
      </c>
      <c r="O2250" s="219">
        <f>'Assumptions (Petroleum)'!N17*Model!O2247/10^9+'Assumptions (Petroleum)'!N18*Model!O2248/10^3</f>
        <v>0.1016252352</v>
      </c>
      <c r="P2250" s="219">
        <f>'Assumptions (Petroleum)'!O17*Model!P2247/10^9+'Assumptions (Petroleum)'!O18*Model!P2248/10^3</f>
        <v>0.103050059</v>
      </c>
      <c r="Q2250" s="219">
        <f>'Assumptions (Petroleum)'!P17*Model!Q2247/10^9+'Assumptions (Petroleum)'!P18*Model!Q2248/10^3</f>
        <v>0.1041995247</v>
      </c>
      <c r="R2250" s="219">
        <f>'Assumptions (Petroleum)'!Q17*Model!R2247/10^9+'Assumptions (Petroleum)'!Q18*Model!R2248/10^3</f>
        <v>0.09562786262</v>
      </c>
      <c r="S2250" s="219">
        <f>'Assumptions (Petroleum)'!R17*Model!S2247/10^9+'Assumptions (Petroleum)'!R18*Model!S2248/10^3</f>
        <v>0.09231272222</v>
      </c>
      <c r="T2250" s="219">
        <f>'Assumptions (Petroleum)'!S17*Model!T2247/10^9+'Assumptions (Petroleum)'!S18*Model!T2248/10^3</f>
        <v>0.09125792545</v>
      </c>
      <c r="U2250" s="219">
        <f>'Assumptions (Petroleum)'!T17*Model!U2247/10^9+'Assumptions (Petroleum)'!T18*Model!U2248/10^3</f>
        <v>0.09543466311</v>
      </c>
      <c r="V2250" s="219">
        <f>'Assumptions (Petroleum)'!U17*Model!V2247/10^9+'Assumptions (Petroleum)'!U18*Model!V2248/10^3</f>
        <v>0.09723782829</v>
      </c>
      <c r="W2250" s="219">
        <f>'Assumptions (Petroleum)'!V17*Model!W2247/10^9+'Assumptions (Petroleum)'!V18*Model!W2248/10^3</f>
        <v>0.0990750629</v>
      </c>
      <c r="X2250" s="219">
        <f>'Assumptions (Petroleum)'!W17*Model!X2247/10^9+'Assumptions (Petroleum)'!W18*Model!X2248/10^3</f>
        <v>0.0975821103</v>
      </c>
      <c r="Y2250" s="219">
        <f>'Assumptions (Petroleum)'!X17*Model!Y2247/10^9+'Assumptions (Petroleum)'!X18*Model!Y2248/10^3</f>
        <v>0.09599737228</v>
      </c>
      <c r="Z2250" s="219">
        <f>'Assumptions (Petroleum)'!Y17*Model!Z2247/10^9+'Assumptions (Petroleum)'!Y18*Model!Z2248/10^3</f>
        <v>0.09431791337</v>
      </c>
      <c r="AA2250" s="219">
        <f>'Assumptions (Petroleum)'!Z17*Model!AA2247/10^9+'Assumptions (Petroleum)'!Z18*Model!AA2248/10^3</f>
        <v>0.09254071995</v>
      </c>
      <c r="AB2250" s="219">
        <f>'Assumptions (Petroleum)'!AA17*Model!AB2247/10^9+'Assumptions (Petroleum)'!AA18*Model!AB2248/10^3</f>
        <v>0.09066269835</v>
      </c>
      <c r="AC2250" s="219">
        <f>'Assumptions (Petroleum)'!AB17*Model!AC2247/10^9+'Assumptions (Petroleum)'!AB18*Model!AC2248/10^3</f>
        <v>0.08868067286</v>
      </c>
      <c r="AD2250" s="219">
        <f>'Assumptions (Petroleum)'!AC17*Model!AD2247/10^9+'Assumptions (Petroleum)'!AC18*Model!AD2248/10^3</f>
        <v>0.08659138377</v>
      </c>
      <c r="AE2250" s="219">
        <f>'Assumptions (Petroleum)'!AD17*Model!AE2247/10^9+'Assumptions (Petroleum)'!AD18*Model!AE2248/10^3</f>
        <v>0.08439148532</v>
      </c>
      <c r="AF2250" s="219">
        <f>'Assumptions (Petroleum)'!AE17*Model!AF2247/10^9+'Assumptions (Petroleum)'!AE18*Model!AF2248/10^3</f>
        <v>0.08207754362</v>
      </c>
      <c r="AG2250" s="219">
        <f>'Assumptions (Petroleum)'!AF17*Model!AG2247/10^9+'Assumptions (Petroleum)'!AF18*Model!AG2248/10^3</f>
        <v>0.07964603449</v>
      </c>
      <c r="AH2250" s="219">
        <f>'Assumptions (Petroleum)'!AG17*Model!AH2247/10^9+'Assumptions (Petroleum)'!AG18*Model!AH2248/10^3</f>
        <v>0.07709334129</v>
      </c>
      <c r="AI2250" s="219">
        <f>'Assumptions (Petroleum)'!AH17*Model!AI2247/10^9+'Assumptions (Petroleum)'!AH18*Model!AI2248/10^3</f>
        <v>0.0744157527</v>
      </c>
      <c r="AJ2250" s="219">
        <f>'Assumptions (Petroleum)'!AI17*Model!AJ2247/10^9+'Assumptions (Petroleum)'!AI18*Model!AJ2248/10^3</f>
        <v>0.0716094604</v>
      </c>
      <c r="AK2250" s="219">
        <f>'Assumptions (Petroleum)'!AJ17*Model!AK2247/10^9+'Assumptions (Petroleum)'!AJ18*Model!AK2248/10^3</f>
        <v>0.06867055674</v>
      </c>
      <c r="AL2250" s="219">
        <f>'Assumptions (Petroleum)'!AK17*Model!AL2247/10^9+'Assumptions (Petroleum)'!AK18*Model!AL2248/10^3</f>
        <v>0.06559503238</v>
      </c>
      <c r="AM2250" s="219">
        <f>'Assumptions (Petroleum)'!AL17*Model!AM2247/10^9+'Assumptions (Petroleum)'!AL18*Model!AM2248/10^3</f>
        <v>0.0623787738</v>
      </c>
      <c r="AN2250" s="219">
        <f>'Assumptions (Petroleum)'!AM17*Model!AN2247/10^9+'Assumptions (Petroleum)'!AM18*Model!AN2248/10^3</f>
        <v>0.05901756079</v>
      </c>
      <c r="AO2250" s="219">
        <f>'Assumptions (Petroleum)'!AN17*Model!AO2247/10^9+'Assumptions (Petroleum)'!AN18*Model!AO2248/10^3</f>
        <v>0.05550706393</v>
      </c>
      <c r="AP2250" s="219">
        <f>'Assumptions (Petroleum)'!AO17*Model!AP2247/10^9+'Assumptions (Petroleum)'!AO18*Model!AP2248/10^3</f>
        <v>0.05184284194</v>
      </c>
      <c r="AQ2250" s="219">
        <f>'Assumptions (Petroleum)'!AP17*Model!AQ2247/10^9+'Assumptions (Petroleum)'!AP18*Model!AQ2248/10^3</f>
        <v>0.048020339</v>
      </c>
      <c r="AR2250" s="219">
        <f>'Assumptions (Petroleum)'!AQ17*Model!AR2247/10^9+'Assumptions (Petroleum)'!AQ18*Model!AR2248/10^3</f>
        <v>0.04403488202</v>
      </c>
      <c r="AS2250" s="219">
        <f>'Assumptions (Petroleum)'!AR17*Model!AS2247/10^9+'Assumptions (Petroleum)'!AR18*Model!AS2248/10^3</f>
        <v>0.03988167781</v>
      </c>
      <c r="AT2250" s="219">
        <f>'Assumptions (Petroleum)'!AS17*Model!AT2247/10^9+'Assumptions (Petroleum)'!AS18*Model!AT2248/10^3</f>
        <v>0.03555581023</v>
      </c>
      <c r="AU2250" s="219">
        <f>'Assumptions (Petroleum)'!AT17*Model!AU2247/10^9+'Assumptions (Petroleum)'!AT18*Model!AU2248/10^3</f>
        <v>0.03105223727</v>
      </c>
      <c r="AV2250" s="219">
        <f>'Assumptions (Petroleum)'!AU17*Model!AV2247/10^9+'Assumptions (Petroleum)'!AU18*Model!AV2248/10^3</f>
        <v>0.02636578801</v>
      </c>
      <c r="AW2250" s="219">
        <f>'Assumptions (Petroleum)'!AV17*Model!AW2247/10^9+'Assumptions (Petroleum)'!AV18*Model!AW2248/10^3</f>
        <v>0.02149115958</v>
      </c>
      <c r="AX2250" s="219">
        <f>'Assumptions (Petroleum)'!AW17*Model!AX2247/10^9+'Assumptions (Petroleum)'!AW18*Model!AX2248/10^3</f>
        <v>0.01642291399</v>
      </c>
      <c r="AY2250" s="219">
        <f>'Assumptions (Petroleum)'!AX17*Model!AY2247/10^9+'Assumptions (Petroleum)'!AX18*Model!AY2248/10^3</f>
        <v>0.01115547495</v>
      </c>
      <c r="AZ2250" s="219">
        <f>'Assumptions (Petroleum)'!AY17*Model!AZ2247/10^9+'Assumptions (Petroleum)'!AY18*Model!AZ2248/10^3</f>
        <v>0.005683124569</v>
      </c>
      <c r="BA2250" s="219">
        <f>'Assumptions (Petroleum)'!AZ17*Model!BA2247/10^9+'Assumptions (Petroleum)'!AZ18*Model!BA2248/10^3</f>
        <v>0</v>
      </c>
    </row>
    <row r="2251" ht="15.75" customHeight="1">
      <c r="A2251" s="326" t="s">
        <v>36</v>
      </c>
      <c r="B2251" s="159" t="s">
        <v>351</v>
      </c>
      <c r="C2251" s="95">
        <f>C2248*'Assumptions (Petroleum)'!B32/10^3</f>
        <v>0.7976059496</v>
      </c>
      <c r="D2251" s="95">
        <f>D2248*'Assumptions (Petroleum)'!C32/10^3</f>
        <v>1.096404373</v>
      </c>
      <c r="E2251" s="95">
        <f>E2248*'Assumptions (Petroleum)'!D32/10^3</f>
        <v>0.8991606979</v>
      </c>
      <c r="F2251" s="95">
        <f>F2248*'Assumptions (Petroleum)'!E32/10^3</f>
        <v>1.56903945</v>
      </c>
      <c r="G2251" s="95">
        <f>G2248*'Assumptions (Petroleum)'!F32/10^3</f>
        <v>1.617722519</v>
      </c>
      <c r="H2251" s="95">
        <f>H2248*'Assumptions (Petroleum)'!G32/10^3</f>
        <v>1.983283248</v>
      </c>
      <c r="I2251" s="95">
        <f>I2248*'Assumptions (Petroleum)'!H32/10^3</f>
        <v>0.7150515316</v>
      </c>
      <c r="J2251" s="95">
        <f>J2248*'Assumptions (Petroleum)'!I32/10^3</f>
        <v>0.8304101022</v>
      </c>
      <c r="K2251" s="95">
        <f>K2248*'Assumptions (Petroleum)'!J32/10^3</f>
        <v>0.7669241197</v>
      </c>
      <c r="L2251" s="95">
        <f>L2248*'Assumptions (Petroleum)'!K32/10^3</f>
        <v>0.4534255482</v>
      </c>
      <c r="M2251" s="95">
        <f>M2248*'Assumptions (Petroleum)'!L32/10^3</f>
        <v>0.4803401364</v>
      </c>
      <c r="N2251" s="95">
        <f>N2248*'Assumptions (Petroleum)'!M32/10^3</f>
        <v>0.3398870509</v>
      </c>
      <c r="O2251" s="95">
        <f>O2248*'Assumptions (Petroleum)'!N32/10^3</f>
        <v>0.2346993441</v>
      </c>
      <c r="P2251" s="95">
        <f>P2248*'Assumptions (Petroleum)'!O32/10^3</f>
        <v>0.2770921973</v>
      </c>
      <c r="Q2251" s="95">
        <f>Q2248*'Assumptions (Petroleum)'!P32/10^3</f>
        <v>0.4152166253</v>
      </c>
      <c r="R2251" s="95">
        <f>R2248*'Assumptions (Petroleum)'!Q32/10^3</f>
        <v>0.3073127388</v>
      </c>
      <c r="S2251" s="95">
        <f>S2248*'Assumptions (Petroleum)'!R32/10^3</f>
        <v>0.2429159591</v>
      </c>
      <c r="T2251" s="95">
        <f>T2248*'Assumptions (Petroleum)'!S32/10^3</f>
        <v>0.1847514778</v>
      </c>
      <c r="U2251" s="95">
        <f>U2248*'Assumptions (Petroleum)'!T32/10^3</f>
        <v>0.253197417</v>
      </c>
      <c r="V2251" s="95">
        <f>V2248*'Assumptions (Petroleum)'!U32/10^3</f>
        <v>0.2567074747</v>
      </c>
      <c r="W2251" s="95">
        <f>W2248*'Assumptions (Petroleum)'!V32/10^3</f>
        <v>0.2677632886</v>
      </c>
      <c r="X2251" s="95">
        <f>X2248*'Assumptions (Petroleum)'!W32/10^3</f>
        <v>0.2608010524</v>
      </c>
      <c r="Y2251" s="95">
        <f>Y2248*'Assumptions (Petroleum)'!X32/10^3</f>
        <v>0.2541328434</v>
      </c>
      <c r="Z2251" s="95">
        <f>Z2248*'Assumptions (Petroleum)'!Y32/10^3</f>
        <v>0.249053723</v>
      </c>
      <c r="AA2251" s="95">
        <f>AA2248*'Assumptions (Petroleum)'!Z32/10^3</f>
        <v>0.2443878349</v>
      </c>
      <c r="AB2251" s="95">
        <f>AB2248*'Assumptions (Petroleum)'!AA32/10^3</f>
        <v>0.2416174805</v>
      </c>
      <c r="AC2251" s="95">
        <f>AC2248*'Assumptions (Petroleum)'!AB32/10^3</f>
        <v>0.2356979891</v>
      </c>
      <c r="AD2251" s="95">
        <f>AD2248*'Assumptions (Petroleum)'!AC32/10^3</f>
        <v>0.2303159204</v>
      </c>
      <c r="AE2251" s="95">
        <f>AE2248*'Assumptions (Petroleum)'!AD32/10^3</f>
        <v>0.2241715487</v>
      </c>
      <c r="AF2251" s="95">
        <f>AF2248*'Assumptions (Petroleum)'!AE32/10^3</f>
        <v>0.217922998</v>
      </c>
      <c r="AG2251" s="95">
        <f>AG2248*'Assumptions (Petroleum)'!AF32/10^3</f>
        <v>0.2113784587</v>
      </c>
      <c r="AH2251" s="95">
        <f>AH2248*'Assumptions (Petroleum)'!AG32/10^3</f>
        <v>0.2048171461</v>
      </c>
      <c r="AI2251" s="95">
        <f>AI2248*'Assumptions (Petroleum)'!AH32/10^3</f>
        <v>0.1970873313</v>
      </c>
      <c r="AJ2251" s="95">
        <f>AJ2248*'Assumptions (Petroleum)'!AI32/10^3</f>
        <v>0.1889629755</v>
      </c>
      <c r="AK2251" s="95">
        <f>AK2248*'Assumptions (Petroleum)'!AJ32/10^3</f>
        <v>0.1805616985</v>
      </c>
      <c r="AL2251" s="95">
        <f>AL2248*'Assumptions (Petroleum)'!AK32/10^3</f>
        <v>0.1721160713</v>
      </c>
      <c r="AM2251" s="95">
        <f>AM2248*'Assumptions (Petroleum)'!AL32/10^3</f>
        <v>0.1639712047</v>
      </c>
      <c r="AN2251" s="95">
        <f>AN2248*'Assumptions (Petroleum)'!AM32/10^3</f>
        <v>0.1552558222</v>
      </c>
      <c r="AO2251" s="95">
        <f>AO2248*'Assumptions (Petroleum)'!AN32/10^3</f>
        <v>0.1465308982</v>
      </c>
      <c r="AP2251" s="95">
        <f>AP2248*'Assumptions (Petroleum)'!AO32/10^3</f>
        <v>0.1373213667</v>
      </c>
      <c r="AQ2251" s="95">
        <f>AQ2248*'Assumptions (Petroleum)'!AP32/10^3</f>
        <v>0.127384922</v>
      </c>
      <c r="AR2251" s="95">
        <f>AR2248*'Assumptions (Petroleum)'!AQ32/10^3</f>
        <v>0.1168883746</v>
      </c>
      <c r="AS2251" s="95">
        <f>AS2248*'Assumptions (Petroleum)'!AR32/10^3</f>
        <v>0.1058800818</v>
      </c>
      <c r="AT2251" s="95">
        <f>AT2248*'Assumptions (Petroleum)'!AS32/10^3</f>
        <v>0.09448084884</v>
      </c>
      <c r="AU2251" s="95">
        <f>AU2248*'Assumptions (Petroleum)'!AT32/10^3</f>
        <v>0.08266236247</v>
      </c>
      <c r="AV2251" s="95">
        <f>AV2248*'Assumptions (Petroleum)'!AU32/10^3</f>
        <v>0.07032021232</v>
      </c>
      <c r="AW2251" s="95">
        <f>AW2248*'Assumptions (Petroleum)'!AV32/10^3</f>
        <v>0.05730695228</v>
      </c>
      <c r="AX2251" s="95">
        <f>AX2248*'Assumptions (Petroleum)'!AW32/10^3</f>
        <v>0.04392486932</v>
      </c>
      <c r="AY2251" s="95">
        <f>AY2248*'Assumptions (Petroleum)'!AX32/10^3</f>
        <v>0.03033881126</v>
      </c>
      <c r="AZ2251" s="95">
        <f>AZ2248*'Assumptions (Petroleum)'!AY32/10^3</f>
        <v>0.01557348163</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218</v>
      </c>
      <c r="D2253" s="319">
        <v>244.0</v>
      </c>
      <c r="E2253" s="319">
        <v>32.0</v>
      </c>
      <c r="F2253" s="319">
        <v>4.3</v>
      </c>
      <c r="G2253" s="319">
        <v>26.1</v>
      </c>
      <c r="H2253" s="319">
        <v>7.2</v>
      </c>
      <c r="I2253" s="319">
        <v>26.3</v>
      </c>
      <c r="J2253" s="319">
        <v>8.3</v>
      </c>
      <c r="K2253" s="319">
        <v>5.3</v>
      </c>
      <c r="L2253" s="319">
        <v>7.8</v>
      </c>
      <c r="M2253" s="319">
        <v>3.0</v>
      </c>
      <c r="N2253" s="319">
        <v>0.0</v>
      </c>
      <c r="O2253" s="319">
        <v>14.0</v>
      </c>
      <c r="P2253" s="319">
        <v>0.0</v>
      </c>
      <c r="Q2253" s="319">
        <v>4.6</v>
      </c>
      <c r="R2253" s="319">
        <v>4.0</v>
      </c>
      <c r="S2253" s="319">
        <v>7.8</v>
      </c>
      <c r="T2253" s="319">
        <v>1.5</v>
      </c>
      <c r="U2253" s="319">
        <v>18.0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0.3210269395</v>
      </c>
      <c r="D2255" s="177">
        <f t="shared" si="82"/>
        <v>0.01404841092</v>
      </c>
      <c r="E2255" s="177">
        <f t="shared" si="82"/>
        <v>0.008633474193</v>
      </c>
      <c r="F2255" s="177">
        <f t="shared" si="82"/>
        <v>0.01395722719</v>
      </c>
      <c r="G2255" s="177">
        <f t="shared" si="82"/>
        <v>0.009983534151</v>
      </c>
      <c r="H2255" s="177">
        <f t="shared" si="82"/>
        <v>0.009719323997</v>
      </c>
      <c r="I2255" s="177">
        <f t="shared" si="82"/>
        <v>0.005316576598</v>
      </c>
      <c r="J2255" s="177">
        <f t="shared" si="82"/>
        <v>0.004079428409</v>
      </c>
      <c r="K2255" s="177">
        <f t="shared" si="82"/>
        <v>0.002790951781</v>
      </c>
      <c r="L2255" s="177">
        <f t="shared" si="82"/>
        <v>0.004480563505</v>
      </c>
      <c r="M2255" s="177">
        <f t="shared" si="82"/>
        <v>0.003763283093</v>
      </c>
      <c r="N2255" s="177">
        <f t="shared" si="82"/>
        <v>0.005099257412</v>
      </c>
      <c r="O2255" s="177">
        <f t="shared" si="82"/>
        <v>0.002404626234</v>
      </c>
      <c r="P2255" s="177">
        <f t="shared" si="82"/>
        <v>0.004676792651</v>
      </c>
      <c r="Q2255" s="177">
        <f t="shared" si="82"/>
        <v>0.003868218934</v>
      </c>
      <c r="R2255" s="177">
        <f t="shared" si="82"/>
        <v>0.008097989148</v>
      </c>
      <c r="S2255" s="177">
        <f t="shared" si="82"/>
        <v>0.005899351762</v>
      </c>
      <c r="T2255" s="177">
        <f t="shared" si="82"/>
        <v>0.005553890645</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0.1443660995</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0.1615840746</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0.01412756937</v>
      </c>
      <c r="D2258" s="177">
        <f>IF($E$2253&gt;0,'Assumptions (Petroleum)'!$V$13*Model!$E$2253*'Assumptions (Petroleum)'!C$2/10^9,0)</f>
        <v>0.007204313292</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0.0009491960668</v>
      </c>
      <c r="D2259" s="177">
        <f>IF($F$2253&gt;0,'Assumptions (Petroleum)'!$V$13*Model!$F$2253*'Assumptions (Petroleum)'!C$2/10^9,0)</f>
        <v>0.0009680795986</v>
      </c>
      <c r="E2259" s="177">
        <f>IF($F$2253&gt;0,'Assumptions (Petroleum)'!$V$13*Model!$F$2253*'Assumptions (Petroleum)'!D$2/10^9,0)</f>
        <v>0.000987338804</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0.005876018029</v>
      </c>
      <c r="E2260" s="177">
        <f>IF($G$2253&gt;0,'Assumptions (Petroleum)'!$V$13*Model!$G$2253*'Assumptions (Petroleum)'!D$2/10^9,0)</f>
        <v>0.005992916926</v>
      </c>
      <c r="F2260" s="177">
        <f>IF($G$2253&gt;0,'Assumptions (Petroleum)'!$V$13*Model!$G$2253*'Assumptions (Petroleum)'!E$2/10^9,0)</f>
        <v>0.006112141438</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0.001653218462</v>
      </c>
      <c r="F2261" s="177">
        <f>IF($H$2253&gt;0,'Assumptions (Petroleum)'!$V$13*Model!$H$2253*'Assumptions (Petroleum)'!E$2/10^9,0)</f>
        <v>0.001686107983</v>
      </c>
      <c r="G2261" s="177">
        <f>IF($H$2253&gt;0,'Assumptions (Petroleum)'!$V$13*Model!$H$2253*'Assumptions (Petroleum)'!F$2/10^9,0)</f>
        <v>0.001719651815</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0.006158977771</v>
      </c>
      <c r="G2262" s="177">
        <f>IF($I$2253&gt;0,'Assumptions (Petroleum)'!$V$13*Model!$I$2253*'Assumptions (Petroleum)'!F$2/10^9,0)</f>
        <v>0.006281505937</v>
      </c>
      <c r="H2262" s="177">
        <f>IF($I$2253&gt;0,'Assumptions (Petroleum)'!$V$13*Model!$I$2253*'Assumptions (Petroleum)'!G$2/10^9,0)</f>
        <v>0.006406471707</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0.001982376398</v>
      </c>
      <c r="H2263" s="177">
        <f>IF($J$2253&gt;0,'Assumptions (Petroleum)'!$V$13*Model!$J$2253*'Assumptions (Petroleum)'!G$2/10^9,0)</f>
        <v>0.002021814265</v>
      </c>
      <c r="I2263" s="177">
        <f>IF($J$2253&gt;0,'Assumptions (Petroleum)'!$V$13*Model!$J$2253*'Assumptions (Petroleum)'!H$2/10^9,0)</f>
        <v>0.002062036718</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0.001291038025</v>
      </c>
      <c r="I2264" s="177">
        <f>IF($K$2253&gt;0,'Assumptions (Petroleum)'!$V$13*Model!$K$2253*'Assumptions (Petroleum)'!H$2/10^9,0)</f>
        <v>0.001316722242</v>
      </c>
      <c r="J2264" s="177">
        <f>IF($K$2253&gt;0,'Assumptions (Petroleum)'!$V$13*Model!$K$2253*'Assumptions (Petroleum)'!I$2/10^9,0)</f>
        <v>0.001342917426</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0.001937817639</v>
      </c>
      <c r="J2265" s="177">
        <f>IF($L$2253&gt;0,'Assumptions (Petroleum)'!$V$13*Model!$L$2253*'Assumptions (Petroleum)'!I$2/10^9,0)</f>
        <v>0.001976369043</v>
      </c>
      <c r="K2265" s="177">
        <f>IF($L$2253&gt;0,'Assumptions (Petroleum)'!$V$13*Model!$L$2253*'Assumptions (Petroleum)'!J$2/10^9,0)</f>
        <v>0.002015687398</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0.0007601419395</v>
      </c>
      <c r="K2266" s="177">
        <f>IF($M$2253&gt;0,'Assumptions (Petroleum)'!$V$13*Model!$M$2253*'Assumptions (Petroleum)'!J$2/10^9,0)</f>
        <v>0.0007752643837</v>
      </c>
      <c r="L2266" s="177">
        <f>IF($M$2253&gt;0,'Assumptions (Petroleum)'!$V$13*Model!$M$2253*'Assumptions (Petroleum)'!K$2/10^9,0)</f>
        <v>0.0007906876774</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0.003689875828</v>
      </c>
      <c r="M2268" s="160">
        <f>IF($O$2253&gt;0,'Assumptions (Petroleum)'!$V$13*Model!$O$2253*'Assumptions (Petroleum)'!L$2/10^9,0)</f>
        <v>0.003763283093</v>
      </c>
      <c r="N2268" s="160">
        <f>IF($O$2253&gt;0,'Assumptions (Petroleum)'!$V$13*Model!$O$2253*'Assumptions (Petroleum)'!M$2/10^9,0)</f>
        <v>0.003838150741</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0.001261106672</v>
      </c>
      <c r="O2270" s="177">
        <f>IF($Q$2253&gt;0,'Assumptions (Petroleum)'!$V$13*Model!$Q$2253*'Assumptions (Petroleum)'!N$2/10^9,0)</f>
        <v>0.001286195427</v>
      </c>
      <c r="P2270" s="177">
        <f>IF($Q$2253&gt;0,'Assumptions (Petroleum)'!$V$13*Model!$Q$2253*'Assumptions (Petroleum)'!O$2/10^9,0)</f>
        <v>0.001311783305</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0.001118430806</v>
      </c>
      <c r="P2271" s="178">
        <f>IF($R$2253&gt;0,'Assumptions (Petroleum)'!$V$13*Model!$R$2253*'Assumptions (Petroleum)'!O$2/10^9,0)</f>
        <v>0.001140681134</v>
      </c>
      <c r="Q2271" s="178">
        <f>IF($R$2253&gt;0,'Assumptions (Petroleum)'!$V$13*Model!$R$2253*'Assumptions (Petroleum)'!P$2/10^9,0)</f>
        <v>0.001163374116</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0.002224328212</v>
      </c>
      <c r="Q2272" s="160">
        <f>IF($S$2253&gt;0,'Assumptions (Petroleum)'!$V$13*Model!$S$2253*'Assumptions (Petroleum)'!P$2/10^9,0)</f>
        <v>0.002268579525</v>
      </c>
      <c r="R2272" s="160">
        <f>IF($S$2253&gt;0,'Assumptions (Petroleum)'!$V$13*Model!$S$2253*'Assumptions (Petroleum)'!Q$2/10^9,0)</f>
        <v>0.002313711185</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0.0004362652934</v>
      </c>
      <c r="R2273" s="160">
        <f>IF($T$2253&gt;0,'Assumptions (Petroleum)'!$V$13*Model!$T$2253*'Assumptions (Petroleum)'!Q$2/10^9,0)</f>
        <v>0.0004449444587</v>
      </c>
      <c r="S2273" s="160">
        <f>IF($T$2253&gt;0,'Assumptions (Petroleum)'!$V$13*Model!$T$2253*'Assumptions (Petroleum)'!R$2/10^9,0)</f>
        <v>0.0004537962894</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0.005339333504</v>
      </c>
      <c r="S2274" s="177">
        <f>IF($U$2253&gt;0,'Assumptions (Petroleum)'!$V$13*Model!$U$2253*'Assumptions (Petroleum)'!R$2/10^9,0)</f>
        <v>0.005445555472</v>
      </c>
      <c r="T2274" s="177">
        <f>IF($U$2253&gt;0,'Assumptions (Petroleum)'!$V$13*Model!$U$2253*'Assumptions (Petroleum)'!S$2/10^9,0)</f>
        <v>0.005553890645</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0.1926161637</v>
      </c>
      <c r="D2307" s="279">
        <f>'Assumptions (Petroleum)'!$V$4*Model!D2255</f>
        <v>0.008429046552</v>
      </c>
      <c r="E2307" s="279">
        <f>'Assumptions (Petroleum)'!$V$4*Model!E2255</f>
        <v>0.005180084516</v>
      </c>
      <c r="F2307" s="279">
        <f>'Assumptions (Petroleum)'!$V$4*Model!F2255</f>
        <v>0.008374336316</v>
      </c>
      <c r="G2307" s="279">
        <f>'Assumptions (Petroleum)'!$V$4*Model!G2255</f>
        <v>0.005990120491</v>
      </c>
      <c r="H2307" s="279">
        <f>'Assumptions (Petroleum)'!$V$4*Model!H2255</f>
        <v>0.005831594398</v>
      </c>
      <c r="I2307" s="279">
        <f>'Assumptions (Petroleum)'!$V$4*Model!I2255</f>
        <v>0.003189945959</v>
      </c>
      <c r="J2307" s="279">
        <f>'Assumptions (Petroleum)'!$V$4*Model!J2255</f>
        <v>0.002447657045</v>
      </c>
      <c r="K2307" s="279">
        <f>'Assumptions (Petroleum)'!$V$4*Model!K2255</f>
        <v>0.001674571069</v>
      </c>
      <c r="L2307" s="279">
        <f>'Assumptions (Petroleum)'!$V$4*Model!L2255</f>
        <v>0.002688338103</v>
      </c>
      <c r="M2307" s="279">
        <f>'Assumptions (Petroleum)'!$V$4*Model!M2255</f>
        <v>0.002257969856</v>
      </c>
      <c r="N2307" s="279">
        <f>'Assumptions (Petroleum)'!$V$4*Model!N2255</f>
        <v>0.003059554447</v>
      </c>
      <c r="O2307" s="279">
        <f>'Assumptions (Petroleum)'!$V$4*Model!O2255</f>
        <v>0.00144277574</v>
      </c>
      <c r="P2307" s="279">
        <f>'Assumptions (Petroleum)'!$V$4*Model!P2255</f>
        <v>0.002806075591</v>
      </c>
      <c r="Q2307" s="279">
        <f>'Assumptions (Petroleum)'!$V$4*Model!Q2255</f>
        <v>0.002320931361</v>
      </c>
      <c r="R2307" s="279">
        <f>'Assumptions (Petroleum)'!$V$4*Model!R2255</f>
        <v>0.004858793489</v>
      </c>
      <c r="S2307" s="279">
        <f>'Assumptions (Petroleum)'!$V$4*Model!S2255</f>
        <v>0.003539611057</v>
      </c>
      <c r="T2307" s="279">
        <f>'Assumptions (Petroleum)'!$V$4*Model!T2255</f>
        <v>0.003332334387</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0.1284107758</v>
      </c>
      <c r="D2308" s="279">
        <f>'Assumptions (Petroleum)'!$V$5*Model!D2255</f>
        <v>0.005619364368</v>
      </c>
      <c r="E2308" s="279">
        <f>'Assumptions (Petroleum)'!$V$5*Model!E2255</f>
        <v>0.003453389677</v>
      </c>
      <c r="F2308" s="279">
        <f>'Assumptions (Petroleum)'!$V$5*Model!F2255</f>
        <v>0.005582890877</v>
      </c>
      <c r="G2308" s="279">
        <f>'Assumptions (Petroleum)'!$V$5*Model!G2255</f>
        <v>0.00399341366</v>
      </c>
      <c r="H2308" s="279">
        <f>'Assumptions (Petroleum)'!$V$5*Model!H2255</f>
        <v>0.003887729599</v>
      </c>
      <c r="I2308" s="279">
        <f>'Assumptions (Petroleum)'!$V$5*Model!I2255</f>
        <v>0.002126630639</v>
      </c>
      <c r="J2308" s="279">
        <f>'Assumptions (Petroleum)'!$V$5*Model!J2255</f>
        <v>0.001631771363</v>
      </c>
      <c r="K2308" s="279">
        <f>'Assumptions (Petroleum)'!$V$5*Model!K2255</f>
        <v>0.001116380713</v>
      </c>
      <c r="L2308" s="279">
        <f>'Assumptions (Petroleum)'!$V$5*Model!L2255</f>
        <v>0.001792225402</v>
      </c>
      <c r="M2308" s="279">
        <f>'Assumptions (Petroleum)'!$V$5*Model!M2255</f>
        <v>0.001505313237</v>
      </c>
      <c r="N2308" s="279">
        <f>'Assumptions (Petroleum)'!$V$5*Model!N2255</f>
        <v>0.002039702965</v>
      </c>
      <c r="O2308" s="279">
        <f>'Assumptions (Petroleum)'!$V$5*Model!O2255</f>
        <v>0.0009618504935</v>
      </c>
      <c r="P2308" s="279">
        <f>'Assumptions (Petroleum)'!$V$5*Model!P2255</f>
        <v>0.00187071706</v>
      </c>
      <c r="Q2308" s="279">
        <f>'Assumptions (Petroleum)'!$V$5*Model!Q2255</f>
        <v>0.001547287574</v>
      </c>
      <c r="R2308" s="279">
        <f>'Assumptions (Petroleum)'!$V$5*Model!R2255</f>
        <v>0.003239195659</v>
      </c>
      <c r="S2308" s="279">
        <f>'Assumptions (Petroleum)'!$V$5*Model!S2255</f>
        <v>0.002359740705</v>
      </c>
      <c r="T2308" s="279">
        <f>'Assumptions (Petroleum)'!$V$5*Model!T2255</f>
        <v>0.002221556258</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-0.004090278592</v>
      </c>
      <c r="D2309" s="177">
        <f t="array" ref="D2309">SUM(IF(ISERROR(D2310:D2360),"",D2310:D2360))</f>
        <v>-0.008862676809</v>
      </c>
      <c r="E2309" s="177">
        <f t="array" ref="E2309">SUM(IF(ISERROR(E2310:E2360),"",E2310:E2360))</f>
        <v>-0.009890034153</v>
      </c>
      <c r="F2309" s="177">
        <f t="array" ref="F2309">SUM(IF(ISERROR(F2310:F2360),"",F2310:F2360))</f>
        <v>-0.01044210629</v>
      </c>
      <c r="G2309" s="177">
        <f t="array" ref="G2309">SUM(IF(ISERROR(G2310:G2360),"",G2310:G2360))</f>
        <v>-0.01144755843</v>
      </c>
      <c r="H2309" s="177">
        <f t="array" ref="H2309">SUM(IF(ISERROR(H2310:H2360),"",H2310:H2360))</f>
        <v>-0.01213465187</v>
      </c>
      <c r="I2309" s="177">
        <f t="array" ref="I2309">SUM(IF(ISERROR(I2310:I2360),"",I2310:I2360))</f>
        <v>-0.01324503261</v>
      </c>
      <c r="J2309" s="177">
        <f t="array" ref="J2309">SUM(IF(ISERROR(J2310:J2360),"",J2310:J2360))</f>
        <v>-0.01404604414</v>
      </c>
      <c r="K2309" s="177">
        <f t="array" ref="K2309">SUM(IF(ISERROR(K2310:K2360),"",K2310:K2360))</f>
        <v>-0.01482516452</v>
      </c>
      <c r="L2309" s="177">
        <f t="array" ref="L2309">SUM(IF(ISERROR(L2310:L2360),"",L2310:L2360))</f>
        <v>-0.01569736907</v>
      </c>
      <c r="M2309" s="177">
        <f t="array" ref="M2309">SUM(IF(ISERROR(M2310:M2360),"",M2310:M2360))</f>
        <v>-0.01650889858</v>
      </c>
      <c r="N2309" s="177">
        <f t="array" ref="N2309">SUM(IF(ISERROR(N2310:N2360),"",N2310:N2360))</f>
        <v>-0.01729307126</v>
      </c>
      <c r="O2309" s="177">
        <f t="array" ref="O2309">SUM(IF(ISERROR(O2310:O2360),"",O2310:O2360))</f>
        <v>-0.01843440522</v>
      </c>
      <c r="P2309" s="177">
        <f t="array" ref="P2309">SUM(IF(ISERROR(P2310:P2360),"",P2310:P2360))</f>
        <v>-0.01931003946</v>
      </c>
      <c r="Q2309" s="177">
        <f t="array" ref="Q2309">SUM(IF(ISERROR(Q2310:Q2360),"",Q2310:Q2360))</f>
        <v>-0.02033660457</v>
      </c>
      <c r="R2309" s="177">
        <f t="array" ref="R2309">SUM(IF(ISERROR(R2310:R2360),"",R2310:R2360))</f>
        <v>-0.01319484907</v>
      </c>
      <c r="S2309" s="177">
        <f t="array" ref="S2309">SUM(IF(ISERROR(S2310:S2360),"",S2310:S2360))</f>
        <v>-0.004831198047</v>
      </c>
      <c r="T2309" s="177">
        <f t="array" ref="T2309">SUM(IF(ISERROR(T2310:T2360),"",T2310:T2360))</f>
        <v>-0.003882162871</v>
      </c>
      <c r="U2309" s="177">
        <f t="array" ref="U2309">SUM(IF(ISERROR(U2310:U2360),"",U2310:U2360))</f>
        <v>-0.004364410006</v>
      </c>
      <c r="V2309" s="177">
        <f t="array" ref="V2309">SUM(IF(ISERROR(V2310:V2360),"",V2310:V2360))</f>
        <v>-0.003549806709</v>
      </c>
      <c r="W2309" s="177">
        <f t="array" ref="W2309">SUM(IF(ISERROR(W2310:W2360),"",W2310:W2360))</f>
        <v>-0.003430907232</v>
      </c>
      <c r="X2309" s="177">
        <f t="array" ref="X2309">SUM(IF(ISERROR(X2310:X2360),"",X2310:X2360))</f>
        <v>-0.002522752327</v>
      </c>
      <c r="Y2309" s="177">
        <f t="array" ref="Y2309">SUM(IF(ISERROR(Y2310:Y2360),"",Y2310:Y2360))</f>
        <v>-0.002297823099</v>
      </c>
      <c r="Z2309" s="177">
        <f t="array" ref="Z2309">SUM(IF(ISERROR(Z2310:Z2360),"",Z2310:Z2360))</f>
        <v>-0.002182442092</v>
      </c>
      <c r="AA2309" s="177">
        <f t="array" ref="AA2309">SUM(IF(ISERROR(AA2310:AA2360),"",AA2310:AA2360))</f>
        <v>-0.001949097452</v>
      </c>
      <c r="AB2309" s="177">
        <f t="array" ref="AB2309">SUM(IF(ISERROR(AB2310:AB2360),"",AB2310:AB2360))</f>
        <v>-0.001909481423</v>
      </c>
      <c r="AC2309" s="177">
        <f t="array" ref="AC2309">SUM(IF(ISERROR(AC2310:AC2360),"",AC2310:AC2360))</f>
        <v>-0.002000181791</v>
      </c>
      <c r="AD2309" s="177">
        <f t="array" ref="AD2309">SUM(IF(ISERROR(AD2310:AD2360),"",AD2310:AD2360))</f>
        <v>-0.00145347503</v>
      </c>
      <c r="AE2309" s="177">
        <f t="array" ref="AE2309">SUM(IF(ISERROR(AE2310:AE2360),"",AE2310:AE2360))</f>
        <v>-0.001522515094</v>
      </c>
      <c r="AF2309" s="177">
        <f t="array" ref="AF2309">SUM(IF(ISERROR(AF2310:AF2360),"",AF2310:AF2360))</f>
        <v>-0.001375512393</v>
      </c>
      <c r="AG2309" s="177">
        <f t="array" ref="AG2309">SUM(IF(ISERROR(AG2310:AG2360),"",AG2310:AG2360))</f>
        <v>-0.001246340174</v>
      </c>
      <c r="AH2309" s="177">
        <f t="array" ref="AH2309">SUM(IF(ISERROR(AH2310:AH2360),"",AH2310:AH2360))</f>
        <v>-0.000918702933</v>
      </c>
      <c r="AI2309" s="177">
        <f t="array" ref="AI2309">SUM(IF(ISERROR(AI2310:AI2360),"",AI2310:AI2360))</f>
        <v>-0.0008864693503</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-0.004090278592</v>
      </c>
      <c r="D2310" s="177">
        <f>IF($C$2253&gt;0,PPMT('Assumptions (Petroleum)'!$V$6,Model!X$1,'Assumptions (Petroleum)'!$V$9,'Assumptions (Petroleum)'!$V$4*Model!$C$2253*'Assumptions (Petroleum)'!$B$2/10^9),0)</f>
        <v>-0.004284566825</v>
      </c>
      <c r="E2310" s="177">
        <f>IF($C$2253&gt;0,PPMT('Assumptions (Petroleum)'!$V$6,Model!Y$1,'Assumptions (Petroleum)'!$V$9,'Assumptions (Petroleum)'!$V$4*Model!$C$2253*'Assumptions (Petroleum)'!$B$2/10^9),0)</f>
        <v>-0.004488083749</v>
      </c>
      <c r="F2310" s="177">
        <f>IF($C$2253&gt;0,PPMT('Assumptions (Petroleum)'!$V$6,Model!Z$1,'Assumptions (Petroleum)'!$V$9,'Assumptions (Petroleum)'!$V$4*Model!$C$2253*'Assumptions (Petroleum)'!$B$2/10^9),0)</f>
        <v>-0.004701267728</v>
      </c>
      <c r="G2310" s="177">
        <f>IF($C$2253&gt;0,PPMT('Assumptions (Petroleum)'!$V$6,Model!AA$1,'Assumptions (Petroleum)'!$V$9,'Assumptions (Petroleum)'!$V$4*Model!$C$2253*'Assumptions (Petroleum)'!$B$2/10^9),0)</f>
        <v>-0.004924577945</v>
      </c>
      <c r="H2310" s="177">
        <f>IF($C$2253&gt;0,PPMT('Assumptions (Petroleum)'!$V$6,Model!AB$1,'Assumptions (Petroleum)'!$V$9,'Assumptions (Petroleum)'!$V$4*Model!$C$2253*'Assumptions (Petroleum)'!$B$2/10^9),0)</f>
        <v>-0.005158495397</v>
      </c>
      <c r="I2310" s="177">
        <f>IF($C$2253&gt;0,PPMT('Assumptions (Petroleum)'!$V$6,Model!AC$1,'Assumptions (Petroleum)'!$V$9,'Assumptions (Petroleum)'!$V$4*Model!$C$2253*'Assumptions (Petroleum)'!$B$2/10^9),0)</f>
        <v>-0.005403523928</v>
      </c>
      <c r="J2310" s="177">
        <f>IF($C$2253&gt;0,PPMT('Assumptions (Petroleum)'!$V$6,Model!AD$1,'Assumptions (Petroleum)'!$V$9,'Assumptions (Petroleum)'!$V$4*Model!$C$2253*'Assumptions (Petroleum)'!$B$2/10^9),0)</f>
        <v>-0.005660191315</v>
      </c>
      <c r="K2310" s="177">
        <f>IF($C$2253&gt;0,PPMT('Assumptions (Petroleum)'!$V$6,Model!AE$1,'Assumptions (Petroleum)'!$V$9,'Assumptions (Petroleum)'!$V$4*Model!$C$2253*'Assumptions (Petroleum)'!$B$2/10^9),0)</f>
        <v>-0.005929050402</v>
      </c>
      <c r="L2310" s="177">
        <f>IF($C$2253&gt;0,PPMT('Assumptions (Petroleum)'!$V$6,Model!AF$1,'Assumptions (Petroleum)'!$V$9,'Assumptions (Petroleum)'!$V$4*Model!$C$2253*'Assumptions (Petroleum)'!$B$2/10^9),0)</f>
        <v>-0.006210680296</v>
      </c>
      <c r="M2310" s="177">
        <f>IF($C$2253&gt;0,PPMT('Assumptions (Petroleum)'!$V$6,Model!AG$1,'Assumptions (Petroleum)'!$V$9,'Assumptions (Petroleum)'!$V$4*Model!$C$2253*'Assumptions (Petroleum)'!$B$2/10^9),0)</f>
        <v>-0.006505687611</v>
      </c>
      <c r="N2310" s="177">
        <f>IF($C$2253&gt;0,PPMT('Assumptions (Petroleum)'!$V$6,Model!AH$1,'Assumptions (Petroleum)'!$V$9,'Assumptions (Petroleum)'!$V$4*Model!$C$2253*'Assumptions (Petroleum)'!$B$2/10^9),0)</f>
        <v>-0.006814707772</v>
      </c>
      <c r="O2310" s="177">
        <f>IF($C$2253&gt;0,PPMT('Assumptions (Petroleum)'!$V$6,Model!AI$1,'Assumptions (Petroleum)'!$V$9,'Assumptions (Petroleum)'!$V$4*Model!$C$2253*'Assumptions (Petroleum)'!$B$2/10^9),0)</f>
        <v>-0.007138406391</v>
      </c>
      <c r="P2310" s="177">
        <f>IF($C$2253&gt;0,PPMT('Assumptions (Petroleum)'!$V$6,Model!AJ$1,'Assumptions (Petroleum)'!$V$9,'Assumptions (Petroleum)'!$V$4*Model!$C$2253*'Assumptions (Petroleum)'!$B$2/10^9),0)</f>
        <v>-0.007477480695</v>
      </c>
      <c r="Q2310" s="177">
        <f>IF($C$2253&gt;0,PPMT('Assumptions (Petroleum)'!$V$6,Model!AK$1,'Assumptions (Petroleum)'!$V$9,'Assumptions (Petroleum)'!$V$4*Model!$C$2253*'Assumptions (Petroleum)'!$B$2/10^9),0)</f>
        <v>-0.007832661028</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-0.004578109984</v>
      </c>
      <c r="E2311" s="177">
        <f>IF($D$2253&gt;0,PPMT('Assumptions (Petroleum)'!$V$6,Model!X$1,'Assumptions (Petroleum)'!$V$9,'Assumptions (Petroleum)'!$V$4*Model!$D$2253*'Assumptions (Petroleum)'!$B$2/10^9),0)</f>
        <v>-0.004795570208</v>
      </c>
      <c r="F2311" s="177">
        <f>IF($D$2253&gt;0,PPMT('Assumptions (Petroleum)'!$V$6,Model!Y$1,'Assumptions (Petroleum)'!$V$9,'Assumptions (Petroleum)'!$V$4*Model!$D$2253*'Assumptions (Petroleum)'!$B$2/10^9),0)</f>
        <v>-0.005023359793</v>
      </c>
      <c r="G2311" s="177">
        <f>IF($D$2253&gt;0,PPMT('Assumptions (Petroleum)'!$V$6,Model!Z$1,'Assumptions (Petroleum)'!$V$9,'Assumptions (Petroleum)'!$V$4*Model!$D$2253*'Assumptions (Petroleum)'!$B$2/10^9),0)</f>
        <v>-0.005261969383</v>
      </c>
      <c r="H2311" s="177">
        <f>IF($D$2253&gt;0,PPMT('Assumptions (Petroleum)'!$V$6,Model!AA$1,'Assumptions (Petroleum)'!$V$9,'Assumptions (Petroleum)'!$V$4*Model!$D$2253*'Assumptions (Petroleum)'!$B$2/10^9),0)</f>
        <v>-0.005511912929</v>
      </c>
      <c r="I2311" s="177">
        <f>IF($D$2253&gt;0,PPMT('Assumptions (Petroleum)'!$V$6,Model!AB$1,'Assumptions (Petroleum)'!$V$9,'Assumptions (Petroleum)'!$V$4*Model!$D$2253*'Assumptions (Petroleum)'!$B$2/10^9),0)</f>
        <v>-0.005773728793</v>
      </c>
      <c r="J2311" s="177">
        <f>IF($D$2253&gt;0,PPMT('Assumptions (Petroleum)'!$V$6,Model!AC$1,'Assumptions (Petroleum)'!$V$9,'Assumptions (Petroleum)'!$V$4*Model!$D$2253*'Assumptions (Petroleum)'!$B$2/10^9),0)</f>
        <v>-0.006047980911</v>
      </c>
      <c r="K2311" s="177">
        <f>IF($D$2253&gt;0,PPMT('Assumptions (Petroleum)'!$V$6,Model!AD$1,'Assumptions (Petroleum)'!$V$9,'Assumptions (Petroleum)'!$V$4*Model!$D$2253*'Assumptions (Petroleum)'!$B$2/10^9),0)</f>
        <v>-0.006335260004</v>
      </c>
      <c r="L2311" s="177">
        <f>IF($D$2253&gt;0,PPMT('Assumptions (Petroleum)'!$V$6,Model!AE$1,'Assumptions (Petroleum)'!$V$9,'Assumptions (Petroleum)'!$V$4*Model!$D$2253*'Assumptions (Petroleum)'!$B$2/10^9),0)</f>
        <v>-0.006636184854</v>
      </c>
      <c r="M2311" s="177">
        <f>IF($D$2253&gt;0,PPMT('Assumptions (Petroleum)'!$V$6,Model!AF$1,'Assumptions (Petroleum)'!$V$9,'Assumptions (Petroleum)'!$V$4*Model!$D$2253*'Assumptions (Petroleum)'!$B$2/10^9),0)</f>
        <v>-0.006951403635</v>
      </c>
      <c r="N2311" s="177">
        <f>IF($D$2253&gt;0,PPMT('Assumptions (Petroleum)'!$V$6,Model!AG$1,'Assumptions (Petroleum)'!$V$9,'Assumptions (Petroleum)'!$V$4*Model!$D$2253*'Assumptions (Petroleum)'!$B$2/10^9),0)</f>
        <v>-0.007281595307</v>
      </c>
      <c r="O2311" s="177">
        <f>IF($D$2253&gt;0,PPMT('Assumptions (Petroleum)'!$V$6,Model!AH$1,'Assumptions (Petroleum)'!$V$9,'Assumptions (Petroleum)'!$V$4*Model!$D$2253*'Assumptions (Petroleum)'!$B$2/10^9),0)</f>
        <v>-0.007627471084</v>
      </c>
      <c r="P2311" s="177">
        <f>IF($D$2253&gt;0,PPMT('Assumptions (Petroleum)'!$V$6,Model!AI$1,'Assumptions (Petroleum)'!$V$9,'Assumptions (Petroleum)'!$V$4*Model!$D$2253*'Assumptions (Petroleum)'!$B$2/10^9),0)</f>
        <v>-0.007989775961</v>
      </c>
      <c r="Q2311" s="177">
        <f>IF($D$2253&gt;0,PPMT('Assumptions (Petroleum)'!$V$6,Model!AJ$1,'Assumptions (Petroleum)'!$V$9,'Assumptions (Petroleum)'!$V$4*Model!$D$2253*'Assumptions (Petroleum)'!$B$2/10^9),0)</f>
        <v>-0.008369290319</v>
      </c>
      <c r="R2311" s="177">
        <f>IF($D$2253&gt;0,PPMT('Assumptions (Petroleum)'!$V$6,Model!AK$1,'Assumptions (Petroleum)'!$V$9,'Assumptions (Petroleum)'!$V$4*Model!$D$2253*'Assumptions (Petroleum)'!$B$2/10^9),0)</f>
        <v>-0.008766831609</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-0.000606380195</v>
      </c>
      <c r="F2312" s="160">
        <f>IF($E$2253&gt;0,PPMT('Assumptions (Petroleum)'!$V$6,Model!X$1,'Assumptions (Petroleum)'!$V$9,'Assumptions (Petroleum)'!$V$4*Model!$E$2253*AVERAGE('Assumptions (Petroleum)'!$B$2:$C$2)/10^9),0)</f>
        <v>-0.0006351832543</v>
      </c>
      <c r="G2312" s="160">
        <f>IF($E$2253&gt;0,PPMT('Assumptions (Petroleum)'!$V$6,Model!Y$1,'Assumptions (Petroleum)'!$V$9,'Assumptions (Petroleum)'!$V$4*Model!$E$2253*AVERAGE('Assumptions (Petroleum)'!$B$2:$C$2)/10^9),0)</f>
        <v>-0.0006653544589</v>
      </c>
      <c r="H2312" s="160">
        <f>IF($E$2253&gt;0,PPMT('Assumptions (Petroleum)'!$V$6,Model!Z$1,'Assumptions (Petroleum)'!$V$9,'Assumptions (Petroleum)'!$V$4*Model!$E$2253*AVERAGE('Assumptions (Petroleum)'!$B$2:$C$2)/10^9),0)</f>
        <v>-0.0006969587957</v>
      </c>
      <c r="I2312" s="160">
        <f>IF($E$2253&gt;0,PPMT('Assumptions (Petroleum)'!$V$6,Model!AA$1,'Assumptions (Petroleum)'!$V$9,'Assumptions (Petroleum)'!$V$4*Model!$E$2253*AVERAGE('Assumptions (Petroleum)'!$B$2:$C$2)/10^9),0)</f>
        <v>-0.0007300643385</v>
      </c>
      <c r="J2312" s="160">
        <f>IF($E$2253&gt;0,PPMT('Assumptions (Petroleum)'!$V$6,Model!AB$1,'Assumptions (Petroleum)'!$V$9,'Assumptions (Petroleum)'!$V$4*Model!$E$2253*AVERAGE('Assumptions (Petroleum)'!$B$2:$C$2)/10^9),0)</f>
        <v>-0.0007647423946</v>
      </c>
      <c r="K2312" s="160">
        <f>IF($E$2253&gt;0,PPMT('Assumptions (Petroleum)'!$V$6,Model!AC$1,'Assumptions (Petroleum)'!$V$9,'Assumptions (Petroleum)'!$V$4*Model!$E$2253*AVERAGE('Assumptions (Petroleum)'!$B$2:$C$2)/10^9),0)</f>
        <v>-0.0008010676583</v>
      </c>
      <c r="L2312" s="160">
        <f>IF($E$2253&gt;0,PPMT('Assumptions (Petroleum)'!$V$6,Model!AD$1,'Assumptions (Petroleum)'!$V$9,'Assumptions (Petroleum)'!$V$4*Model!$E$2253*AVERAGE('Assumptions (Petroleum)'!$B$2:$C$2)/10^9),0)</f>
        <v>-0.0008391183721</v>
      </c>
      <c r="M2312" s="160">
        <f>IF($E$2253&gt;0,PPMT('Assumptions (Petroleum)'!$V$6,Model!AE$1,'Assumptions (Petroleum)'!$V$9,'Assumptions (Petroleum)'!$V$4*Model!$E$2253*AVERAGE('Assumptions (Petroleum)'!$B$2:$C$2)/10^9),0)</f>
        <v>-0.0008789764947</v>
      </c>
      <c r="N2312" s="177">
        <f>IF($E$2253&gt;0,PPMT('Assumptions (Petroleum)'!$V$6,Model!AF$1,'Assumptions (Petroleum)'!$V$9,'Assumptions (Petroleum)'!$V$4*Model!$E$2253*AVERAGE('Assumptions (Petroleum)'!$B$2:$C$2)/10^9),0)</f>
        <v>-0.0009207278782</v>
      </c>
      <c r="O2312" s="160">
        <f>IF($E$2253&gt;0,PPMT('Assumptions (Petroleum)'!$V$6,Model!AG$1,'Assumptions (Petroleum)'!$V$9,'Assumptions (Petroleum)'!$V$4*Model!$E$2253*AVERAGE('Assumptions (Petroleum)'!$B$2:$C$2)/10^9),0)</f>
        <v>-0.0009644624525</v>
      </c>
      <c r="P2312" s="160">
        <f>IF($E$2253&gt;0,PPMT('Assumptions (Petroleum)'!$V$6,Model!AH$1,'Assumptions (Petroleum)'!$V$9,'Assumptions (Petroleum)'!$V$4*Model!$E$2253*AVERAGE('Assumptions (Petroleum)'!$B$2:$C$2)/10^9),0)</f>
        <v>-0.001010274419</v>
      </c>
      <c r="Q2312" s="160">
        <f>IF($E$2253&gt;0,PPMT('Assumptions (Petroleum)'!$V$6,Model!AI$1,'Assumptions (Petroleum)'!$V$9,'Assumptions (Petroleum)'!$V$4*Model!$E$2253*AVERAGE('Assumptions (Petroleum)'!$B$2:$C$2)/10^9),0)</f>
        <v>-0.001058262454</v>
      </c>
      <c r="R2312" s="160">
        <f>IF($E$2253&gt;0,PPMT('Assumptions (Petroleum)'!$V$6,Model!AJ$1,'Assumptions (Petroleum)'!$V$9,'Assumptions (Petroleum)'!$V$4*Model!$E$2253*AVERAGE('Assumptions (Petroleum)'!$B$2:$C$2)/10^9),0)</f>
        <v>-0.00110852992</v>
      </c>
      <c r="S2312" s="160">
        <f>IF($E$2253&gt;0,PPMT('Assumptions (Petroleum)'!$V$6,Model!AK$1,'Assumptions (Petroleum)'!$V$9,'Assumptions (Petroleum)'!$V$4*Model!$E$2253*AVERAGE('Assumptions (Petroleum)'!$B$2:$C$2)/10^9),0)</f>
        <v>-0.001161185092</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-0.00008229551416</v>
      </c>
      <c r="G2313" s="160">
        <f>IF($F$2253&gt;0,PPMT('Assumptions (Petroleum)'!$V$6,Model!X$1,'Assumptions (Petroleum)'!$V$9,'Assumptions (Petroleum)'!$V$4*Model!$F$2253*AVERAGE('Assumptions (Petroleum)'!$B$2:$D$2)/10^9),0)</f>
        <v>-0.00008620455109</v>
      </c>
      <c r="H2313" s="160">
        <f>IF($F$2253&gt;0,PPMT('Assumptions (Petroleum)'!$V$6,Model!Y$1,'Assumptions (Petroleum)'!$V$9,'Assumptions (Petroleum)'!$V$4*Model!$F$2253*AVERAGE('Assumptions (Petroleum)'!$B$2:$D$2)/10^9),0)</f>
        <v>-0.00009029926726</v>
      </c>
      <c r="I2313" s="160">
        <f>IF($F$2253&gt;0,PPMT('Assumptions (Petroleum)'!$V$6,Model!Z$1,'Assumptions (Petroleum)'!$V$9,'Assumptions (Petroleum)'!$V$4*Model!$F$2253*AVERAGE('Assumptions (Petroleum)'!$B$2:$D$2)/10^9),0)</f>
        <v>-0.00009458848246</v>
      </c>
      <c r="J2313" s="160">
        <f>IF($F$2253&gt;0,PPMT('Assumptions (Petroleum)'!$V$6,Model!AA$1,'Assumptions (Petroleum)'!$V$9,'Assumptions (Petroleum)'!$V$4*Model!$F$2253*AVERAGE('Assumptions (Petroleum)'!$B$2:$D$2)/10^9),0)</f>
        <v>-0.00009908143537</v>
      </c>
      <c r="K2313" s="160">
        <f>IF($F$2253&gt;0,PPMT('Assumptions (Petroleum)'!$V$6,Model!AB$1,'Assumptions (Petroleum)'!$V$9,'Assumptions (Petroleum)'!$V$4*Model!$F$2253*AVERAGE('Assumptions (Petroleum)'!$B$2:$D$2)/10^9),0)</f>
        <v>-0.0001037878036</v>
      </c>
      <c r="L2313" s="160">
        <f>IF($F$2253&gt;0,PPMT('Assumptions (Petroleum)'!$V$6,Model!AC$1,'Assumptions (Petroleum)'!$V$9,'Assumptions (Petroleum)'!$V$4*Model!$F$2253*AVERAGE('Assumptions (Petroleum)'!$B$2:$D$2)/10^9),0)</f>
        <v>-0.0001087177242</v>
      </c>
      <c r="M2313" s="160">
        <f>IF($F$2253&gt;0,PPMT('Assumptions (Petroleum)'!$V$6,Model!AD$1,'Assumptions (Petroleum)'!$V$9,'Assumptions (Petroleum)'!$V$4*Model!$F$2253*AVERAGE('Assumptions (Petroleum)'!$B$2:$D$2)/10^9),0)</f>
        <v>-0.0001138818161</v>
      </c>
      <c r="N2313" s="177">
        <f>IF($F$2253&gt;0,PPMT('Assumptions (Petroleum)'!$V$6,Model!AE$1,'Assumptions (Petroleum)'!$V$9,'Assumptions (Petroleum)'!$V$4*Model!$F$2253*AVERAGE('Assumptions (Petroleum)'!$B$2:$D$2)/10^9),0)</f>
        <v>-0.0001192912024</v>
      </c>
      <c r="O2313" s="160">
        <f>IF($F$2253&gt;0,PPMT('Assumptions (Petroleum)'!$V$6,Model!AF$1,'Assumptions (Petroleum)'!$V$9,'Assumptions (Petroleum)'!$V$4*Model!$F$2253*AVERAGE('Assumptions (Petroleum)'!$B$2:$D$2)/10^9),0)</f>
        <v>-0.0001249575345</v>
      </c>
      <c r="P2313" s="160">
        <f>IF($F$2253&gt;0,PPMT('Assumptions (Petroleum)'!$V$6,Model!AG$1,'Assumptions (Petroleum)'!$V$9,'Assumptions (Petroleum)'!$V$4*Model!$F$2253*AVERAGE('Assumptions (Petroleum)'!$B$2:$D$2)/10^9),0)</f>
        <v>-0.0001308930174</v>
      </c>
      <c r="Q2313" s="160">
        <f>IF($F$2253&gt;0,PPMT('Assumptions (Petroleum)'!$V$6,Model!AH$1,'Assumptions (Petroleum)'!$V$9,'Assumptions (Petroleum)'!$V$4*Model!$F$2253*AVERAGE('Assumptions (Petroleum)'!$B$2:$D$2)/10^9),0)</f>
        <v>-0.0001371104357</v>
      </c>
      <c r="R2313" s="160">
        <f>IF($F$2253&gt;0,PPMT('Assumptions (Petroleum)'!$V$6,Model!AI$1,'Assumptions (Petroleum)'!$V$9,'Assumptions (Petroleum)'!$V$4*Model!$F$2253*AVERAGE('Assumptions (Petroleum)'!$B$2:$D$2)/10^9),0)</f>
        <v>-0.0001436231814</v>
      </c>
      <c r="S2313" s="160">
        <f>IF($F$2253&gt;0,PPMT('Assumptions (Petroleum)'!$V$6,Model!AJ$1,'Assumptions (Petroleum)'!$V$9,'Assumptions (Petroleum)'!$V$4*Model!$F$2253*AVERAGE('Assumptions (Petroleum)'!$B$2:$D$2)/10^9),0)</f>
        <v>-0.0001504452825</v>
      </c>
      <c r="T2313" s="160">
        <f>IF($F$2253&gt;0,PPMT('Assumptions (Petroleum)'!$V$6,Model!AK$1,'Assumptions (Petroleum)'!$V$9,'Assumptions (Petroleum)'!$V$4*Model!$F$2253*AVERAGE('Assumptions (Petroleum)'!$B$2:$D$2)/10^9),0)</f>
        <v>-0.0001575914335</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-0.0005094520951</v>
      </c>
      <c r="H2314" s="160">
        <f>IF($G$2253&gt;0,PPMT('Assumptions (Petroleum)'!$V$6,Model!X$1,'Assumptions (Petroleum)'!$V$9,'Assumptions (Petroleum)'!$V$4*Model!$G$2253*AVERAGE('Assumptions (Petroleum)'!$C$2:$E$2)/10^9),0)</f>
        <v>-0.0005336510697</v>
      </c>
      <c r="I2314" s="160">
        <f>IF($G$2253&gt;0,PPMT('Assumptions (Petroleum)'!$V$6,Model!Y$1,'Assumptions (Petroleum)'!$V$9,'Assumptions (Petroleum)'!$V$4*Model!$G$2253*AVERAGE('Assumptions (Petroleum)'!$C$2:$E$2)/10^9),0)</f>
        <v>-0.0005589994955</v>
      </c>
      <c r="J2314" s="160">
        <f>IF($G$2253&gt;0,PPMT('Assumptions (Petroleum)'!$V$6,Model!Z$1,'Assumptions (Petroleum)'!$V$9,'Assumptions (Petroleum)'!$V$4*Model!$G$2253*AVERAGE('Assumptions (Petroleum)'!$C$2:$E$2)/10^9),0)</f>
        <v>-0.0005855519715</v>
      </c>
      <c r="K2314" s="160">
        <f>IF($G$2253&gt;0,PPMT('Assumptions (Petroleum)'!$V$6,Model!AA$1,'Assumptions (Petroleum)'!$V$9,'Assumptions (Petroleum)'!$V$4*Model!$G$2253*AVERAGE('Assumptions (Petroleum)'!$C$2:$E$2)/10^9),0)</f>
        <v>-0.0006133656902</v>
      </c>
      <c r="L2314" s="160">
        <f>IF($G$2253&gt;0,PPMT('Assumptions (Petroleum)'!$V$6,Model!AB$1,'Assumptions (Petroleum)'!$V$9,'Assumptions (Petroleum)'!$V$4*Model!$G$2253*AVERAGE('Assumptions (Petroleum)'!$C$2:$E$2)/10^9),0)</f>
        <v>-0.0006425005604</v>
      </c>
      <c r="M2314" s="160">
        <f>IF($G$2253&gt;0,PPMT('Assumptions (Petroleum)'!$V$6,Model!AC$1,'Assumptions (Petroleum)'!$V$9,'Assumptions (Petroleum)'!$V$4*Model!$G$2253*AVERAGE('Assumptions (Petroleum)'!$C$2:$E$2)/10^9),0)</f>
        <v>-0.0006730193371</v>
      </c>
      <c r="N2314" s="160">
        <f>IF($G$2253&gt;0,PPMT('Assumptions (Petroleum)'!$V$6,Model!AD$1,'Assumptions (Petroleum)'!$V$9,'Assumptions (Petroleum)'!$V$4*Model!$G$2253*AVERAGE('Assumptions (Petroleum)'!$C$2:$E$2)/10^9),0)</f>
        <v>-0.0007049877556</v>
      </c>
      <c r="O2314" s="160">
        <f>IF($G$2253&gt;0,PPMT('Assumptions (Petroleum)'!$V$6,Model!AE$1,'Assumptions (Petroleum)'!$V$9,'Assumptions (Petroleum)'!$V$4*Model!$G$2253*AVERAGE('Assumptions (Petroleum)'!$C$2:$E$2)/10^9),0)</f>
        <v>-0.000738474674</v>
      </c>
      <c r="P2314" s="160">
        <f>IF($G$2253&gt;0,PPMT('Assumptions (Petroleum)'!$V$6,Model!AF$1,'Assumptions (Petroleum)'!$V$9,'Assumptions (Petroleum)'!$V$4*Model!$G$2253*AVERAGE('Assumptions (Petroleum)'!$C$2:$E$2)/10^9),0)</f>
        <v>-0.000773552221</v>
      </c>
      <c r="Q2314" s="160">
        <f>IF($G$2253&gt;0,PPMT('Assumptions (Petroleum)'!$V$6,Model!AG$1,'Assumptions (Petroleum)'!$V$9,'Assumptions (Petroleum)'!$V$4*Model!$G$2253*AVERAGE('Assumptions (Petroleum)'!$C$2:$E$2)/10^9),0)</f>
        <v>-0.0008102959515</v>
      </c>
      <c r="R2314" s="160">
        <f>IF($G$2253&gt;0,PPMT('Assumptions (Petroleum)'!$V$6,Model!AH$1,'Assumptions (Petroleum)'!$V$9,'Assumptions (Petroleum)'!$V$4*Model!$G$2253*AVERAGE('Assumptions (Petroleum)'!$C$2:$E$2)/10^9),0)</f>
        <v>-0.0008487850092</v>
      </c>
      <c r="S2314" s="160">
        <f>IF($G$2253&gt;0,PPMT('Assumptions (Petroleum)'!$V$6,Model!AI$1,'Assumptions (Petroleum)'!$V$9,'Assumptions (Petroleum)'!$V$4*Model!$G$2253*AVERAGE('Assumptions (Petroleum)'!$C$2:$E$2)/10^9),0)</f>
        <v>-0.0008891022971</v>
      </c>
      <c r="T2314" s="160">
        <f>IF($G$2253&gt;0,PPMT('Assumptions (Petroleum)'!$V$6,Model!AJ$1,'Assumptions (Petroleum)'!$V$9,'Assumptions (Petroleum)'!$V$4*Model!$G$2253*AVERAGE('Assumptions (Petroleum)'!$C$2:$E$2)/10^9),0)</f>
        <v>-0.0009313346562</v>
      </c>
      <c r="U2314" s="160">
        <f>IF($G$2253&gt;0,PPMT('Assumptions (Petroleum)'!$V$6,Model!AK$1,'Assumptions (Petroleum)'!$V$9,'Assumptions (Petroleum)'!$V$4*Model!$G$2253*AVERAGE('Assumptions (Petroleum)'!$C$2:$E$2)/10^9),0)</f>
        <v>-0.0009755730524</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-0.0001433344155</v>
      </c>
      <c r="I2315" s="160">
        <f>IF($H$2253&gt;0,PPMT('Assumptions (Petroleum)'!$V$6,Model!X$1,'Assumptions (Petroleum)'!$V$9,'Assumptions (Petroleum)'!$V$4*Model!$H$2253*AVERAGE('Assumptions (Petroleum)'!$D$2:$F$2)/10^9),0)</f>
        <v>-0.0001501428002</v>
      </c>
      <c r="J2315" s="160">
        <f>IF($H$2253&gt;0,PPMT('Assumptions (Petroleum)'!$V$6,Model!Y$1,'Assumptions (Petroleum)'!$V$9,'Assumptions (Petroleum)'!$V$4*Model!$H$2253*AVERAGE('Assumptions (Petroleum)'!$D$2:$F$2)/10^9),0)</f>
        <v>-0.0001572745832</v>
      </c>
      <c r="K2315" s="160">
        <f>IF($H$2253&gt;0,PPMT('Assumptions (Petroleum)'!$V$6,Model!Z$1,'Assumptions (Petroleum)'!$V$9,'Assumptions (Petroleum)'!$V$4*Model!$H$2253*AVERAGE('Assumptions (Petroleum)'!$D$2:$F$2)/10^9),0)</f>
        <v>-0.0001647451259</v>
      </c>
      <c r="L2315" s="160">
        <f>IF($H$2253&gt;0,PPMT('Assumptions (Petroleum)'!$V$6,Model!AA$1,'Assumptions (Petroleum)'!$V$9,'Assumptions (Petroleum)'!$V$4*Model!$H$2253*AVERAGE('Assumptions (Petroleum)'!$D$2:$F$2)/10^9),0)</f>
        <v>-0.0001725705194</v>
      </c>
      <c r="M2315" s="160">
        <f>IF($H$2253&gt;0,PPMT('Assumptions (Petroleum)'!$V$6,Model!AB$1,'Assumptions (Petroleum)'!$V$9,'Assumptions (Petroleum)'!$V$4*Model!$H$2253*AVERAGE('Assumptions (Petroleum)'!$D$2:$F$2)/10^9),0)</f>
        <v>-0.0001807676191</v>
      </c>
      <c r="N2315" s="160">
        <f>IF($H$2253&gt;0,PPMT('Assumptions (Petroleum)'!$V$6,Model!AC$1,'Assumptions (Petroleum)'!$V$9,'Assumptions (Petroleum)'!$V$4*Model!$H$2253*AVERAGE('Assumptions (Petroleum)'!$D$2:$F$2)/10^9),0)</f>
        <v>-0.000189354081</v>
      </c>
      <c r="O2315" s="160">
        <f>IF($H$2253&gt;0,PPMT('Assumptions (Petroleum)'!$V$6,Model!AD$1,'Assumptions (Petroleum)'!$V$9,'Assumptions (Petroleum)'!$V$4*Model!$H$2253*AVERAGE('Assumptions (Petroleum)'!$D$2:$F$2)/10^9),0)</f>
        <v>-0.0001983483998</v>
      </c>
      <c r="P2315" s="160">
        <f>IF($H$2253&gt;0,PPMT('Assumptions (Petroleum)'!$V$6,Model!AE$1,'Assumptions (Petroleum)'!$V$9,'Assumptions (Petroleum)'!$V$4*Model!$H$2253*AVERAGE('Assumptions (Petroleum)'!$D$2:$F$2)/10^9),0)</f>
        <v>-0.0002077699488</v>
      </c>
      <c r="Q2315" s="160">
        <f>IF($H$2253&gt;0,PPMT('Assumptions (Petroleum)'!$V$6,Model!AF$1,'Assumptions (Petroleum)'!$V$9,'Assumptions (Petroleum)'!$V$4*Model!$H$2253*AVERAGE('Assumptions (Petroleum)'!$D$2:$F$2)/10^9),0)</f>
        <v>-0.0002176390214</v>
      </c>
      <c r="R2315" s="160">
        <f>IF($H$2253&gt;0,PPMT('Assumptions (Petroleum)'!$V$6,Model!AG$1,'Assumptions (Petroleum)'!$V$9,'Assumptions (Petroleum)'!$V$4*Model!$H$2253*AVERAGE('Assumptions (Petroleum)'!$D$2:$F$2)/10^9),0)</f>
        <v>-0.0002279768749</v>
      </c>
      <c r="S2315" s="160">
        <f>IF($H$2253&gt;0,PPMT('Assumptions (Petroleum)'!$V$6,Model!AH$1,'Assumptions (Petroleum)'!$V$9,'Assumptions (Petroleum)'!$V$4*Model!$H$2253*AVERAGE('Assumptions (Petroleum)'!$D$2:$F$2)/10^9),0)</f>
        <v>-0.0002388057764</v>
      </c>
      <c r="T2315" s="160">
        <f>IF($H$2253&gt;0,PPMT('Assumptions (Petroleum)'!$V$6,Model!AI$1,'Assumptions (Petroleum)'!$V$9,'Assumptions (Petroleum)'!$V$4*Model!$H$2253*AVERAGE('Assumptions (Petroleum)'!$D$2:$F$2)/10^9),0)</f>
        <v>-0.0002501490508</v>
      </c>
      <c r="U2315" s="160">
        <f>IF($H$2253&gt;0,PPMT('Assumptions (Petroleum)'!$V$6,Model!AJ$1,'Assumptions (Petroleum)'!$V$9,'Assumptions (Petroleum)'!$V$4*Model!$H$2253*AVERAGE('Assumptions (Petroleum)'!$D$2:$F$2)/10^9),0)</f>
        <v>-0.0002620311307</v>
      </c>
      <c r="V2315" s="160">
        <f>IF($H$2253&gt;0,PPMT('Assumptions (Petroleum)'!$V$6,Model!AK$1,'Assumptions (Petroleum)'!$V$9,'Assumptions (Petroleum)'!$V$4*Model!$H$2253*AVERAGE('Assumptions (Petroleum)'!$D$2:$F$2)/10^9),0)</f>
        <v>-0.0002744776095</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-0.000533984769</v>
      </c>
      <c r="J2316" s="160">
        <f>IF($I$2253&gt;0,PPMT('Assumptions (Petroleum)'!$V$6,Model!X$1,'Assumptions (Petroleum)'!$V$9,'Assumptions (Petroleum)'!$V$4*Model!$I$2253*AVERAGE('Assumptions (Petroleum)'!$E$2:$G$2)/10^9),0)</f>
        <v>-0.0005593490455</v>
      </c>
      <c r="K2316" s="160">
        <f>IF($I$2253&gt;0,PPMT('Assumptions (Petroleum)'!$V$6,Model!Y$1,'Assumptions (Petroleum)'!$V$9,'Assumptions (Petroleum)'!$V$4*Model!$I$2253*AVERAGE('Assumptions (Petroleum)'!$E$2:$G$2)/10^9),0)</f>
        <v>-0.0005859181251</v>
      </c>
      <c r="L2316" s="160">
        <f>IF($I$2253&gt;0,PPMT('Assumptions (Petroleum)'!$V$6,Model!Z$1,'Assumptions (Petroleum)'!$V$9,'Assumptions (Petroleum)'!$V$4*Model!$I$2253*AVERAGE('Assumptions (Petroleum)'!$E$2:$G$2)/10^9),0)</f>
        <v>-0.0006137492361</v>
      </c>
      <c r="M2316" s="160">
        <f>IF($I$2253&gt;0,PPMT('Assumptions (Petroleum)'!$V$6,Model!AA$1,'Assumptions (Petroleum)'!$V$9,'Assumptions (Petroleum)'!$V$4*Model!$I$2253*AVERAGE('Assumptions (Petroleum)'!$E$2:$G$2)/10^9),0)</f>
        <v>-0.0006429023248</v>
      </c>
      <c r="N2316" s="160">
        <f>IF($I$2253&gt;0,PPMT('Assumptions (Petroleum)'!$V$6,Model!AB$1,'Assumptions (Petroleum)'!$V$9,'Assumptions (Petroleum)'!$V$4*Model!$I$2253*AVERAGE('Assumptions (Petroleum)'!$E$2:$G$2)/10^9),0)</f>
        <v>-0.0006734401852</v>
      </c>
      <c r="O2316" s="160">
        <f>IF($I$2253&gt;0,PPMT('Assumptions (Petroleum)'!$V$6,Model!AC$1,'Assumptions (Petroleum)'!$V$9,'Assumptions (Petroleum)'!$V$4*Model!$I$2253*AVERAGE('Assumptions (Petroleum)'!$E$2:$G$2)/10^9),0)</f>
        <v>-0.000705428594</v>
      </c>
      <c r="P2316" s="160">
        <f>IF($I$2253&gt;0,PPMT('Assumptions (Petroleum)'!$V$6,Model!AD$1,'Assumptions (Petroleum)'!$V$9,'Assumptions (Petroleum)'!$V$4*Model!$I$2253*AVERAGE('Assumptions (Petroleum)'!$E$2:$G$2)/10^9),0)</f>
        <v>-0.0007389364522</v>
      </c>
      <c r="Q2316" s="160">
        <f>IF($I$2253&gt;0,PPMT('Assumptions (Petroleum)'!$V$6,Model!AE$1,'Assumptions (Petroleum)'!$V$9,'Assumptions (Petroleum)'!$V$4*Model!$I$2253*AVERAGE('Assumptions (Petroleum)'!$E$2:$G$2)/10^9),0)</f>
        <v>-0.0007740359337</v>
      </c>
      <c r="R2316" s="160">
        <f>IF($I$2253&gt;0,PPMT('Assumptions (Petroleum)'!$V$6,Model!AF$1,'Assumptions (Petroleum)'!$V$9,'Assumptions (Petroleum)'!$V$4*Model!$I$2253*AVERAGE('Assumptions (Petroleum)'!$E$2:$G$2)/10^9),0)</f>
        <v>-0.0008108026406</v>
      </c>
      <c r="S2316" s="160">
        <f>IF($I$2253&gt;0,PPMT('Assumptions (Petroleum)'!$V$6,Model!AG$1,'Assumptions (Petroleum)'!$V$9,'Assumptions (Petroleum)'!$V$4*Model!$I$2253*AVERAGE('Assumptions (Petroleum)'!$E$2:$G$2)/10^9),0)</f>
        <v>-0.000849315766</v>
      </c>
      <c r="T2316" s="160">
        <f>IF($I$2253&gt;0,PPMT('Assumptions (Petroleum)'!$V$6,Model!AH$1,'Assumptions (Petroleum)'!$V$9,'Assumptions (Petroleum)'!$V$4*Model!$I$2253*AVERAGE('Assumptions (Petroleum)'!$E$2:$G$2)/10^9),0)</f>
        <v>-0.0008896582649</v>
      </c>
      <c r="U2316" s="160">
        <f>IF($I$2253&gt;0,PPMT('Assumptions (Petroleum)'!$V$6,Model!AI$1,'Assumptions (Petroleum)'!$V$9,'Assumptions (Petroleum)'!$V$4*Model!$I$2253*AVERAGE('Assumptions (Petroleum)'!$E$2:$G$2)/10^9),0)</f>
        <v>-0.0009319170325</v>
      </c>
      <c r="V2316" s="160">
        <f>IF($I$2253&gt;0,PPMT('Assumptions (Petroleum)'!$V$6,Model!AJ$1,'Assumptions (Petroleum)'!$V$9,'Assumptions (Petroleum)'!$V$4*Model!$I$2253*AVERAGE('Assumptions (Petroleum)'!$E$2:$G$2)/10^9),0)</f>
        <v>-0.0009761830915</v>
      </c>
      <c r="W2316" s="160">
        <f>IF($I$2253&gt;0,PPMT('Assumptions (Petroleum)'!$V$6,Model!AK$1,'Assumptions (Petroleum)'!$V$9,'Assumptions (Petroleum)'!$V$4*Model!$I$2253*AVERAGE('Assumptions (Petroleum)'!$E$2:$G$2)/10^9),0)</f>
        <v>-0.001022551788</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-0.0001718724831</v>
      </c>
      <c r="K2317" s="160">
        <f>IF($J$2253&gt;0,PPMT('Assumptions (Petroleum)'!$V$6,Model!X$1,'Assumptions (Petroleum)'!$V$9,'Assumptions (Petroleum)'!$V$4*Model!$J$2253*AVERAGE('Assumptions (Petroleum)'!$F$2:$H$2)/10^9),0)</f>
        <v>-0.0001800364261</v>
      </c>
      <c r="L2317" s="160">
        <f>IF($J$2253&gt;0,PPMT('Assumptions (Petroleum)'!$V$6,Model!Y$1,'Assumptions (Petroleum)'!$V$9,'Assumptions (Petroleum)'!$V$4*Model!$J$2253*AVERAGE('Assumptions (Petroleum)'!$F$2:$H$2)/10^9),0)</f>
        <v>-0.0001885881563</v>
      </c>
      <c r="M2317" s="160">
        <f>IF($J$2253&gt;0,PPMT('Assumptions (Petroleum)'!$V$6,Model!Z$1,'Assumptions (Petroleum)'!$V$9,'Assumptions (Petroleum)'!$V$4*Model!$J$2253*AVERAGE('Assumptions (Petroleum)'!$F$2:$H$2)/10^9),0)</f>
        <v>-0.0001975460937</v>
      </c>
      <c r="N2317" s="160">
        <f>IF($J$2253&gt;0,PPMT('Assumptions (Petroleum)'!$V$6,Model!AA$1,'Assumptions (Petroleum)'!$V$9,'Assumptions (Petroleum)'!$V$4*Model!$J$2253*AVERAGE('Assumptions (Petroleum)'!$F$2:$H$2)/10^9),0)</f>
        <v>-0.0002069295332</v>
      </c>
      <c r="O2317" s="160">
        <f>IF($J$2253&gt;0,PPMT('Assumptions (Petroleum)'!$V$6,Model!AB$1,'Assumptions (Petroleum)'!$V$9,'Assumptions (Petroleum)'!$V$4*Model!$J$2253*AVERAGE('Assumptions (Petroleum)'!$F$2:$H$2)/10^9),0)</f>
        <v>-0.000216758686</v>
      </c>
      <c r="P2317" s="160">
        <f>IF($J$2253&gt;0,PPMT('Assumptions (Petroleum)'!$V$6,Model!AC$1,'Assumptions (Petroleum)'!$V$9,'Assumptions (Petroleum)'!$V$4*Model!$J$2253*AVERAGE('Assumptions (Petroleum)'!$F$2:$H$2)/10^9),0)</f>
        <v>-0.0002270547236</v>
      </c>
      <c r="Q2317" s="160">
        <f>IF($J$2253&gt;0,PPMT('Assumptions (Petroleum)'!$V$6,Model!AD$1,'Assumptions (Petroleum)'!$V$9,'Assumptions (Petroleum)'!$V$4*Model!$J$2253*AVERAGE('Assumptions (Petroleum)'!$F$2:$H$2)/10^9),0)</f>
        <v>-0.000237839823</v>
      </c>
      <c r="R2317" s="160">
        <f>IF($J$2253&gt;0,PPMT('Assumptions (Petroleum)'!$V$6,Model!AE$1,'Assumptions (Petroleum)'!$V$9,'Assumptions (Petroleum)'!$V$4*Model!$J$2253*AVERAGE('Assumptions (Petroleum)'!$F$2:$H$2)/10^9),0)</f>
        <v>-0.0002491372146</v>
      </c>
      <c r="S2317" s="160">
        <f>IF($J$2253&gt;0,PPMT('Assumptions (Petroleum)'!$V$6,Model!AF$1,'Assumptions (Petroleum)'!$V$9,'Assumptions (Petroleum)'!$V$4*Model!$J$2253*AVERAGE('Assumptions (Petroleum)'!$F$2:$H$2)/10^9),0)</f>
        <v>-0.0002609712323</v>
      </c>
      <c r="T2317" s="160">
        <f>IF($J$2253&gt;0,PPMT('Assumptions (Petroleum)'!$V$6,Model!AG$1,'Assumptions (Petroleum)'!$V$9,'Assumptions (Petroleum)'!$V$4*Model!$J$2253*AVERAGE('Assumptions (Petroleum)'!$F$2:$H$2)/10^9),0)</f>
        <v>-0.0002733673658</v>
      </c>
      <c r="U2317" s="160">
        <f>IF($J$2253&gt;0,PPMT('Assumptions (Petroleum)'!$V$6,Model!AH$1,'Assumptions (Petroleum)'!$V$9,'Assumptions (Petroleum)'!$V$4*Model!$J$2253*AVERAGE('Assumptions (Petroleum)'!$F$2:$H$2)/10^9),0)</f>
        <v>-0.0002863523157</v>
      </c>
      <c r="V2317" s="160">
        <f>IF($J$2253&gt;0,PPMT('Assumptions (Petroleum)'!$V$6,Model!AI$1,'Assumptions (Petroleum)'!$V$9,'Assumptions (Petroleum)'!$V$4*Model!$J$2253*AVERAGE('Assumptions (Petroleum)'!$F$2:$H$2)/10^9),0)</f>
        <v>-0.0002999540507</v>
      </c>
      <c r="W2317" s="160">
        <f>IF($J$2253&gt;0,PPMT('Assumptions (Petroleum)'!$V$6,Model!AJ$1,'Assumptions (Petroleum)'!$V$9,'Assumptions (Petroleum)'!$V$4*Model!$J$2253*AVERAGE('Assumptions (Petroleum)'!$F$2:$H$2)/10^9),0)</f>
        <v>-0.0003142018681</v>
      </c>
      <c r="X2317" s="160">
        <f>IF($J$2253&gt;0,PPMT('Assumptions (Petroleum)'!$V$6,Model!AK$1,'Assumptions (Petroleum)'!$V$9,'Assumptions (Petroleum)'!$V$4*Model!$J$2253*AVERAGE('Assumptions (Petroleum)'!$F$2:$H$2)/10^9),0)</f>
        <v>-0.0003291264568</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-0.0001119332894</v>
      </c>
      <c r="L2318" s="160">
        <f>IF($K$2253&gt;0,PPMT('Assumptions (Petroleum)'!$V$6,Model!X$1,'Assumptions (Petroleum)'!$V$9,'Assumptions (Petroleum)'!$V$4*Model!$K$2253*AVERAGE('Assumptions (Petroleum)'!$G$2:$I$2)/10^9),0)</f>
        <v>-0.0001172501207</v>
      </c>
      <c r="M2318" s="160">
        <f>IF($K$2253&gt;0,PPMT('Assumptions (Petroleum)'!$V$6,Model!Y$1,'Assumptions (Petroleum)'!$V$9,'Assumptions (Petroleum)'!$V$4*Model!$K$2253*AVERAGE('Assumptions (Petroleum)'!$G$2:$I$2)/10^9),0)</f>
        <v>-0.0001228195014</v>
      </c>
      <c r="N2318" s="160">
        <f>IF($K$2253&gt;0,PPMT('Assumptions (Petroleum)'!$V$6,Model!Z$1,'Assumptions (Petroleum)'!$V$9,'Assumptions (Petroleum)'!$V$4*Model!$K$2253*AVERAGE('Assumptions (Petroleum)'!$G$2:$I$2)/10^9),0)</f>
        <v>-0.0001286534277</v>
      </c>
      <c r="O2318" s="160">
        <f>IF($K$2253&gt;0,PPMT('Assumptions (Petroleum)'!$V$6,Model!AA$1,'Assumptions (Petroleum)'!$V$9,'Assumptions (Petroleum)'!$V$4*Model!$K$2253*AVERAGE('Assumptions (Petroleum)'!$G$2:$I$2)/10^9),0)</f>
        <v>-0.0001347644655</v>
      </c>
      <c r="P2318" s="160">
        <f>IF($K$2253&gt;0,PPMT('Assumptions (Petroleum)'!$V$6,Model!AB$1,'Assumptions (Petroleum)'!$V$9,'Assumptions (Petroleum)'!$V$4*Model!$K$2253*AVERAGE('Assumptions (Petroleum)'!$G$2:$I$2)/10^9),0)</f>
        <v>-0.0001411657776</v>
      </c>
      <c r="Q2318" s="160">
        <f>IF($K$2253&gt;0,PPMT('Assumptions (Petroleum)'!$V$6,Model!AC$1,'Assumptions (Petroleum)'!$V$9,'Assumptions (Petroleum)'!$V$4*Model!$K$2253*AVERAGE('Assumptions (Petroleum)'!$G$2:$I$2)/10^9),0)</f>
        <v>-0.0001478711521</v>
      </c>
      <c r="R2318" s="160">
        <f>IF($K$2253&gt;0,PPMT('Assumptions (Petroleum)'!$V$6,Model!AD$1,'Assumptions (Petroleum)'!$V$9,'Assumptions (Petroleum)'!$V$4*Model!$K$2253*AVERAGE('Assumptions (Petroleum)'!$G$2:$I$2)/10^9),0)</f>
        <v>-0.0001548950318</v>
      </c>
      <c r="S2318" s="160">
        <f>IF($K$2253&gt;0,PPMT('Assumptions (Petroleum)'!$V$6,Model!AE$1,'Assumptions (Petroleum)'!$V$9,'Assumptions (Petroleum)'!$V$4*Model!$K$2253*AVERAGE('Assumptions (Petroleum)'!$G$2:$I$2)/10^9),0)</f>
        <v>-0.0001622525458</v>
      </c>
      <c r="T2318" s="160">
        <f>IF($K$2253&gt;0,PPMT('Assumptions (Petroleum)'!$V$6,Model!AF$1,'Assumptions (Petroleum)'!$V$9,'Assumptions (Petroleum)'!$V$4*Model!$K$2253*AVERAGE('Assumptions (Petroleum)'!$G$2:$I$2)/10^9),0)</f>
        <v>-0.0001699595417</v>
      </c>
      <c r="U2318" s="160">
        <f>IF($K$2253&gt;0,PPMT('Assumptions (Petroleum)'!$V$6,Model!AG$1,'Assumptions (Petroleum)'!$V$9,'Assumptions (Petroleum)'!$V$4*Model!$K$2253*AVERAGE('Assumptions (Petroleum)'!$G$2:$I$2)/10^9),0)</f>
        <v>-0.00017803262</v>
      </c>
      <c r="V2318" s="160">
        <f>IF($K$2253&gt;0,PPMT('Assumptions (Petroleum)'!$V$6,Model!AH$1,'Assumptions (Petroleum)'!$V$9,'Assumptions (Petroleum)'!$V$4*Model!$K$2253*AVERAGE('Assumptions (Petroleum)'!$G$2:$I$2)/10^9),0)</f>
        <v>-0.0001864891694</v>
      </c>
      <c r="W2318" s="160">
        <f>IF($K$2253&gt;0,PPMT('Assumptions (Petroleum)'!$V$6,Model!AI$1,'Assumptions (Petroleum)'!$V$9,'Assumptions (Petroleum)'!$V$4*Model!$K$2253*AVERAGE('Assumptions (Petroleum)'!$G$2:$I$2)/10^9),0)</f>
        <v>-0.0001953474049</v>
      </c>
      <c r="X2318" s="160">
        <f>IF($K$2253&gt;0,PPMT('Assumptions (Petroleum)'!$V$6,Model!AJ$1,'Assumptions (Petroleum)'!$V$9,'Assumptions (Petroleum)'!$V$4*Model!$K$2253*AVERAGE('Assumptions (Petroleum)'!$G$2:$I$2)/10^9),0)</f>
        <v>-0.0002046264067</v>
      </c>
      <c r="Y2318" s="160">
        <f>IF($K$2253&gt;0,PPMT('Assumptions (Petroleum)'!$V$6,Model!AK$1,'Assumptions (Petroleum)'!$V$9,'Assumptions (Petroleum)'!$V$4*Model!$K$2253*AVERAGE('Assumptions (Petroleum)'!$G$2:$I$2)/10^9),0)</f>
        <v>-0.000214346161</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-0.0001680092286</v>
      </c>
      <c r="M2319" s="160">
        <f>IF($L$2253&gt;0,PPMT('Assumptions (Petroleum)'!$V$6,Model!X$1,'Assumptions (Petroleum)'!$V$9,'Assumptions (Petroleum)'!$V$4*Model!$L$2253*AVERAGE('Assumptions (Petroleum)'!$H$2:$J$2)/10^9),0)</f>
        <v>-0.0001759896669</v>
      </c>
      <c r="N2319" s="160">
        <f>IF($L$2253&gt;0,PPMT('Assumptions (Petroleum)'!$V$6,Model!Y$1,'Assumptions (Petroleum)'!$V$9,'Assumptions (Petroleum)'!$V$4*Model!$L$2253*AVERAGE('Assumptions (Petroleum)'!$H$2:$J$2)/10^9),0)</f>
        <v>-0.0001843491761</v>
      </c>
      <c r="O2319" s="160">
        <f>IF($L$2253&gt;0,PPMT('Assumptions (Petroleum)'!$V$6,Model!Z$1,'Assumptions (Petroleum)'!$V$9,'Assumptions (Petroleum)'!$V$4*Model!$L$2253*AVERAGE('Assumptions (Petroleum)'!$H$2:$J$2)/10^9),0)</f>
        <v>-0.0001931057619</v>
      </c>
      <c r="P2319" s="160">
        <f>IF($L$2253&gt;0,PPMT('Assumptions (Petroleum)'!$V$6,Model!AA$1,'Assumptions (Petroleum)'!$V$9,'Assumptions (Petroleum)'!$V$4*Model!$L$2253*AVERAGE('Assumptions (Petroleum)'!$H$2:$J$2)/10^9),0)</f>
        <v>-0.0002022782856</v>
      </c>
      <c r="Q2319" s="160">
        <f>IF($L$2253&gt;0,PPMT('Assumptions (Petroleum)'!$V$6,Model!AB$1,'Assumptions (Petroleum)'!$V$9,'Assumptions (Petroleum)'!$V$4*Model!$L$2253*AVERAGE('Assumptions (Petroleum)'!$H$2:$J$2)/10^9),0)</f>
        <v>-0.0002118865042</v>
      </c>
      <c r="R2319" s="160">
        <f>IF($L$2253&gt;0,PPMT('Assumptions (Petroleum)'!$V$6,Model!AC$1,'Assumptions (Petroleum)'!$V$9,'Assumptions (Petroleum)'!$V$4*Model!$L$2253*AVERAGE('Assumptions (Petroleum)'!$H$2:$J$2)/10^9),0)</f>
        <v>-0.0002219511132</v>
      </c>
      <c r="S2319" s="160">
        <f>IF($L$2253&gt;0,PPMT('Assumptions (Petroleum)'!$V$6,Model!AD$1,'Assumptions (Petroleum)'!$V$9,'Assumptions (Petroleum)'!$V$4*Model!$L$2253*AVERAGE('Assumptions (Petroleum)'!$H$2:$J$2)/10^9),0)</f>
        <v>-0.000232493791</v>
      </c>
      <c r="T2319" s="160">
        <f>IF($L$2253&gt;0,PPMT('Assumptions (Petroleum)'!$V$6,Model!AE$1,'Assumptions (Petroleum)'!$V$9,'Assumptions (Petroleum)'!$V$4*Model!$L$2253*AVERAGE('Assumptions (Petroleum)'!$H$2:$J$2)/10^9),0)</f>
        <v>-0.0002435372461</v>
      </c>
      <c r="U2319" s="160">
        <f>IF($L$2253&gt;0,PPMT('Assumptions (Petroleum)'!$V$6,Model!AF$1,'Assumptions (Petroleum)'!$V$9,'Assumptions (Petroleum)'!$V$4*Model!$L$2253*AVERAGE('Assumptions (Petroleum)'!$H$2:$J$2)/10^9),0)</f>
        <v>-0.0002551052653</v>
      </c>
      <c r="V2319" s="160">
        <f>IF($L$2253&gt;0,PPMT('Assumptions (Petroleum)'!$V$6,Model!AG$1,'Assumptions (Petroleum)'!$V$9,'Assumptions (Petroleum)'!$V$4*Model!$L$2253*AVERAGE('Assumptions (Petroleum)'!$H$2:$J$2)/10^9),0)</f>
        <v>-0.0002672227654</v>
      </c>
      <c r="W2319" s="160">
        <f>IF($L$2253&gt;0,PPMT('Assumptions (Petroleum)'!$V$6,Model!AH$1,'Assumptions (Petroleum)'!$V$9,'Assumptions (Petroleum)'!$V$4*Model!$L$2253*AVERAGE('Assumptions (Petroleum)'!$H$2:$J$2)/10^9),0)</f>
        <v>-0.0002799158468</v>
      </c>
      <c r="X2319" s="160">
        <f>IF($L$2253&gt;0,PPMT('Assumptions (Petroleum)'!$V$6,Model!AI$1,'Assumptions (Petroleum)'!$V$9,'Assumptions (Petroleum)'!$V$4*Model!$L$2253*AVERAGE('Assumptions (Petroleum)'!$H$2:$J$2)/10^9),0)</f>
        <v>-0.0002932118495</v>
      </c>
      <c r="Y2319" s="160">
        <f>IF($L$2253&gt;0,PPMT('Assumptions (Petroleum)'!$V$6,Model!AJ$1,'Assumptions (Petroleum)'!$V$9,'Assumptions (Petroleum)'!$V$4*Model!$L$2253*AVERAGE('Assumptions (Petroleum)'!$H$2:$J$2)/10^9),0)</f>
        <v>-0.0003071394123</v>
      </c>
      <c r="Z2319" s="160">
        <f>IF($L$2253&gt;0,PPMT('Assumptions (Petroleum)'!$V$6,Model!AK$1,'Assumptions (Petroleum)'!$V$9,'Assumptions (Petroleum)'!$V$4*Model!$L$2253*AVERAGE('Assumptions (Petroleum)'!$H$2:$J$2)/10^9),0)</f>
        <v>-0.0003217285344</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-0.00006590447847</v>
      </c>
      <c r="N2320" s="160">
        <f>IF($M$2253&gt;0,PPMT('Assumptions (Petroleum)'!$V$6,Model!X$1,'Assumptions (Petroleum)'!$V$9,'Assumptions (Petroleum)'!$V$4*Model!$M$2253*AVERAGE('Assumptions (Petroleum)'!$I$2:$K$2)/10^9),0)</f>
        <v>-0.0000690349412</v>
      </c>
      <c r="O2320" s="160">
        <f>IF($M$2253&gt;0,PPMT('Assumptions (Petroleum)'!$V$6,Model!Y$1,'Assumptions (Petroleum)'!$V$9,'Assumptions (Petroleum)'!$V$4*Model!$M$2253*AVERAGE('Assumptions (Petroleum)'!$I$2:$K$2)/10^9),0)</f>
        <v>-0.00007231410091</v>
      </c>
      <c r="P2320" s="160">
        <f>IF($M$2253&gt;0,PPMT('Assumptions (Petroleum)'!$V$6,Model!Z$1,'Assumptions (Petroleum)'!$V$9,'Assumptions (Petroleum)'!$V$4*Model!$M$2253*AVERAGE('Assumptions (Petroleum)'!$I$2:$K$2)/10^9),0)</f>
        <v>-0.0000757490207</v>
      </c>
      <c r="Q2320" s="160">
        <f>IF($M$2253&gt;0,PPMT('Assumptions (Petroleum)'!$V$6,Model!AA$1,'Assumptions (Petroleum)'!$V$9,'Assumptions (Petroleum)'!$V$4*Model!$M$2253*AVERAGE('Assumptions (Petroleum)'!$I$2:$K$2)/10^9),0)</f>
        <v>-0.00007934709918</v>
      </c>
      <c r="R2320" s="160">
        <f>IF($M$2253&gt;0,PPMT('Assumptions (Petroleum)'!$V$6,Model!AB$1,'Assumptions (Petroleum)'!$V$9,'Assumptions (Petroleum)'!$V$4*Model!$M$2253*AVERAGE('Assumptions (Petroleum)'!$I$2:$K$2)/10^9),0)</f>
        <v>-0.00008311608639</v>
      </c>
      <c r="S2320" s="160">
        <f>IF($M$2253&gt;0,PPMT('Assumptions (Petroleum)'!$V$6,Model!AC$1,'Assumptions (Petroleum)'!$V$9,'Assumptions (Petroleum)'!$V$4*Model!$M$2253*AVERAGE('Assumptions (Petroleum)'!$I$2:$K$2)/10^9),0)</f>
        <v>-0.0000870641005</v>
      </c>
      <c r="T2320" s="160">
        <f>IF($M$2253&gt;0,PPMT('Assumptions (Petroleum)'!$V$6,Model!AD$1,'Assumptions (Petroleum)'!$V$9,'Assumptions (Petroleum)'!$V$4*Model!$M$2253*AVERAGE('Assumptions (Petroleum)'!$I$2:$K$2)/10^9),0)</f>
        <v>-0.00009119964527</v>
      </c>
      <c r="U2320" s="160">
        <f>IF($M$2253&gt;0,PPMT('Assumptions (Petroleum)'!$V$6,Model!AE$1,'Assumptions (Petroleum)'!$V$9,'Assumptions (Petroleum)'!$V$4*Model!$M$2253*AVERAGE('Assumptions (Petroleum)'!$I$2:$K$2)/10^9),0)</f>
        <v>-0.00009553162842</v>
      </c>
      <c r="V2320" s="160">
        <f>IF($M$2253&gt;0,PPMT('Assumptions (Petroleum)'!$V$6,Model!AF$1,'Assumptions (Petroleum)'!$V$9,'Assumptions (Petroleum)'!$V$4*Model!$M$2253*AVERAGE('Assumptions (Petroleum)'!$I$2:$K$2)/10^9),0)</f>
        <v>-0.0001000693808</v>
      </c>
      <c r="W2320" s="160">
        <f>IF($M$2253&gt;0,PPMT('Assumptions (Petroleum)'!$V$6,Model!AG$1,'Assumptions (Petroleum)'!$V$9,'Assumptions (Petroleum)'!$V$4*Model!$M$2253*AVERAGE('Assumptions (Petroleum)'!$I$2:$K$2)/10^9),0)</f>
        <v>-0.0001048226764</v>
      </c>
      <c r="X2320" s="160">
        <f>IF($M$2253&gt;0,PPMT('Assumptions (Petroleum)'!$V$6,Model!AH$1,'Assumptions (Petroleum)'!$V$9,'Assumptions (Petroleum)'!$V$4*Model!$M$2253*AVERAGE('Assumptions (Petroleum)'!$I$2:$K$2)/10^9),0)</f>
        <v>-0.0001098017535</v>
      </c>
      <c r="Y2320" s="160">
        <f>IF($M$2253&gt;0,PPMT('Assumptions (Petroleum)'!$V$6,Model!AI$1,'Assumptions (Petroleum)'!$V$9,'Assumptions (Petroleum)'!$V$4*Model!$M$2253*AVERAGE('Assumptions (Petroleum)'!$I$2:$K$2)/10^9),0)</f>
        <v>-0.0001150173368</v>
      </c>
      <c r="Z2320" s="160">
        <f>IF($M$2253&gt;0,PPMT('Assumptions (Petroleum)'!$V$6,Model!AJ$1,'Assumptions (Petroleum)'!$V$9,'Assumptions (Petroleum)'!$V$4*Model!$M$2253*AVERAGE('Assumptions (Petroleum)'!$I$2:$K$2)/10^9),0)</f>
        <v>-0.0001204806603</v>
      </c>
      <c r="AA2320" s="160">
        <f>IF($M$2253&gt;0,PPMT('Assumptions (Petroleum)'!$V$6,Model!AK$1,'Assumptions (Petroleum)'!$V$9,'Assumptions (Petroleum)'!$V$4*Model!$M$2253*AVERAGE('Assumptions (Petroleum)'!$I$2:$K$2)/10^9),0)</f>
        <v>-0.0001262034916</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-0.0003199130707</v>
      </c>
      <c r="P2322" s="160">
        <f>IF($O$2253&gt;0,PPMT('Assumptions (Petroleum)'!$V$6,Model!X$1,'Assumptions (Petroleum)'!$V$9,'Assumptions (Petroleum)'!$V$4*Model!$O$2253*AVERAGE('Assumptions (Petroleum)'!$K$2:$M$2)/10^9),0)</f>
        <v>-0.0003351089416</v>
      </c>
      <c r="Q2322" s="160">
        <f>IF($O$2253&gt;0,PPMT('Assumptions (Petroleum)'!$V$6,Model!Y$1,'Assumptions (Petroleum)'!$V$9,'Assumptions (Petroleum)'!$V$4*Model!$O$2253*AVERAGE('Assumptions (Petroleum)'!$K$2:$M$2)/10^9),0)</f>
        <v>-0.0003510266163</v>
      </c>
      <c r="R2322" s="160">
        <f>IF($O$2253&gt;0,PPMT('Assumptions (Petroleum)'!$V$6,Model!Z$1,'Assumptions (Petroleum)'!$V$9,'Assumptions (Petroleum)'!$V$4*Model!$O$2253*AVERAGE('Assumptions (Petroleum)'!$K$2:$M$2)/10^9),0)</f>
        <v>-0.0003677003806</v>
      </c>
      <c r="S2322" s="160">
        <f>IF($O$2253&gt;0,PPMT('Assumptions (Petroleum)'!$V$6,Model!AA$1,'Assumptions (Petroleum)'!$V$9,'Assumptions (Petroleum)'!$V$4*Model!$O$2253*AVERAGE('Assumptions (Petroleum)'!$K$2:$M$2)/10^9),0)</f>
        <v>-0.0003851661487</v>
      </c>
      <c r="T2322" s="160">
        <f>IF($O$2253&gt;0,PPMT('Assumptions (Petroleum)'!$V$6,Model!AB$1,'Assumptions (Petroleum)'!$V$9,'Assumptions (Petroleum)'!$V$4*Model!$O$2253*AVERAGE('Assumptions (Petroleum)'!$K$2:$M$2)/10^9),0)</f>
        <v>-0.0004034615407</v>
      </c>
      <c r="U2322" s="160">
        <f>IF($O$2253&gt;0,PPMT('Assumptions (Petroleum)'!$V$6,Model!AC$1,'Assumptions (Petroleum)'!$V$9,'Assumptions (Petroleum)'!$V$4*Model!$O$2253*AVERAGE('Assumptions (Petroleum)'!$K$2:$M$2)/10^9),0)</f>
        <v>-0.0004226259639</v>
      </c>
      <c r="V2322" s="160">
        <f>IF($O$2253&gt;0,PPMT('Assumptions (Petroleum)'!$V$6,Model!AD$1,'Assumptions (Petroleum)'!$V$9,'Assumptions (Petroleum)'!$V$4*Model!$O$2253*AVERAGE('Assumptions (Petroleum)'!$K$2:$M$2)/10^9),0)</f>
        <v>-0.0004427006972</v>
      </c>
      <c r="W2322" s="160">
        <f>IF($O$2253&gt;0,PPMT('Assumptions (Petroleum)'!$V$6,Model!AE$1,'Assumptions (Petroleum)'!$V$9,'Assumptions (Petroleum)'!$V$4*Model!$O$2253*AVERAGE('Assumptions (Petroleum)'!$K$2:$M$2)/10^9),0)</f>
        <v>-0.0004637289803</v>
      </c>
      <c r="X2322" s="160">
        <f>IF($O$2253&gt;0,PPMT('Assumptions (Petroleum)'!$V$6,Model!AF$1,'Assumptions (Petroleum)'!$V$9,'Assumptions (Petroleum)'!$V$4*Model!$O$2253*AVERAGE('Assumptions (Petroleum)'!$K$2:$M$2)/10^9),0)</f>
        <v>-0.0004857561069</v>
      </c>
      <c r="Y2322" s="160">
        <f>IF($O$2253&gt;0,PPMT('Assumptions (Petroleum)'!$V$6,Model!AG$1,'Assumptions (Petroleum)'!$V$9,'Assumptions (Petroleum)'!$V$4*Model!$O$2253*AVERAGE('Assumptions (Petroleum)'!$K$2:$M$2)/10^9),0)</f>
        <v>-0.0005088295219</v>
      </c>
      <c r="Z2322" s="160">
        <f>IF($O$2253&gt;0,PPMT('Assumptions (Petroleum)'!$V$6,Model!AH$1,'Assumptions (Petroleum)'!$V$9,'Assumptions (Petroleum)'!$V$4*Model!$O$2253*AVERAGE('Assumptions (Petroleum)'!$K$2:$M$2)/10^9),0)</f>
        <v>-0.0005329989242</v>
      </c>
      <c r="AA2322" s="160">
        <f>IF($O$2253&gt;0,PPMT('Assumptions (Petroleum)'!$V$6,Model!AI$1,'Assumptions (Petroleum)'!$V$9,'Assumptions (Petroleum)'!$V$4*Model!$O$2253*AVERAGE('Assumptions (Petroleum)'!$K$2:$M$2)/10^9),0)</f>
        <v>-0.0005583163731</v>
      </c>
      <c r="AB2322" s="160">
        <f>IF($O$2253&gt;0,PPMT('Assumptions (Petroleum)'!$V$6,Model!AJ$1,'Assumptions (Petroleum)'!$V$9,'Assumptions (Petroleum)'!$V$4*Model!$O$2253*AVERAGE('Assumptions (Petroleum)'!$K$2:$M$2)/10^9),0)</f>
        <v>-0.0005848364009</v>
      </c>
      <c r="AC2322" s="160">
        <f>IF($O$2253&gt;0,PPMT('Assumptions (Petroleum)'!$V$6,Model!AK$1,'Assumptions (Petroleum)'!$V$9,'Assumptions (Petroleum)'!$V$4*Model!$O$2253*AVERAGE('Assumptions (Petroleum)'!$K$2:$M$2)/10^9),0)</f>
        <v>-0.0006126161299</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-0.0001093382343</v>
      </c>
      <c r="R2324" s="160">
        <f>IF($Q$2253&gt;0,PPMT('Assumptions (Petroleum)'!$V$6,Model!X$1,'Assumptions (Petroleum)'!$V$9,'Assumptions (Petroleum)'!$V$4*Model!$Q$2253*AVERAGE('Assumptions (Petroleum)'!$M$2:$O$2)/10^9),0)</f>
        <v>-0.0001145318005</v>
      </c>
      <c r="S2324" s="160">
        <f>IF($Q$2253&gt;0,PPMT('Assumptions (Petroleum)'!$V$6,Model!Y$1,'Assumptions (Petroleum)'!$V$9,'Assumptions (Petroleum)'!$V$4*Model!$Q$2253*AVERAGE('Assumptions (Petroleum)'!$M$2:$O$2)/10^9),0)</f>
        <v>-0.000119972061</v>
      </c>
      <c r="T2324" s="160">
        <f>IF($Q$2253&gt;0,PPMT('Assumptions (Petroleum)'!$V$6,Model!Z$1,'Assumptions (Petroleum)'!$V$9,'Assumptions (Petroleum)'!$V$4*Model!$Q$2253*AVERAGE('Assumptions (Petroleum)'!$M$2:$O$2)/10^9),0)</f>
        <v>-0.0001256707339</v>
      </c>
      <c r="U2324" s="160">
        <f>IF($Q$2253&gt;0,PPMT('Assumptions (Petroleum)'!$V$6,Model!AA$1,'Assumptions (Petroleum)'!$V$9,'Assumptions (Petroleum)'!$V$4*Model!$Q$2253*AVERAGE('Assumptions (Petroleum)'!$M$2:$O$2)/10^9),0)</f>
        <v>-0.0001316400937</v>
      </c>
      <c r="V2324" s="160">
        <f>IF($Q$2253&gt;0,PPMT('Assumptions (Petroleum)'!$V$6,Model!AB$1,'Assumptions (Petroleum)'!$V$9,'Assumptions (Petroleum)'!$V$4*Model!$Q$2253*AVERAGE('Assumptions (Petroleum)'!$M$2:$O$2)/10^9),0)</f>
        <v>-0.0001378929982</v>
      </c>
      <c r="W2324" s="160">
        <f>IF($Q$2253&gt;0,PPMT('Assumptions (Petroleum)'!$V$6,Model!AC$1,'Assumptions (Petroleum)'!$V$9,'Assumptions (Petroleum)'!$V$4*Model!$Q$2253*AVERAGE('Assumptions (Petroleum)'!$M$2:$O$2)/10^9),0)</f>
        <v>-0.0001444429156</v>
      </c>
      <c r="X2324" s="160">
        <f>IF($Q$2253&gt;0,PPMT('Assumptions (Petroleum)'!$V$6,Model!AD$1,'Assumptions (Petroleum)'!$V$9,'Assumptions (Petroleum)'!$V$4*Model!$Q$2253*AVERAGE('Assumptions (Petroleum)'!$M$2:$O$2)/10^9),0)</f>
        <v>-0.0001513039541</v>
      </c>
      <c r="Y2324" s="160">
        <f>IF($Q$2253&gt;0,PPMT('Assumptions (Petroleum)'!$V$6,Model!AE$1,'Assumptions (Petroleum)'!$V$9,'Assumptions (Petroleum)'!$V$4*Model!$Q$2253*AVERAGE('Assumptions (Petroleum)'!$M$2:$O$2)/10^9),0)</f>
        <v>-0.0001584908919</v>
      </c>
      <c r="Z2324" s="160">
        <f>IF($Q$2253&gt;0,PPMT('Assumptions (Petroleum)'!$V$6,Model!AF$1,'Assumptions (Petroleum)'!$V$9,'Assumptions (Petroleum)'!$V$4*Model!$Q$2253*AVERAGE('Assumptions (Petroleum)'!$M$2:$O$2)/10^9),0)</f>
        <v>-0.0001660192093</v>
      </c>
      <c r="AA2324" s="160">
        <f>IF($Q$2253&gt;0,PPMT('Assumptions (Petroleum)'!$V$6,Model!AG$1,'Assumptions (Petroleum)'!$V$9,'Assumptions (Petroleum)'!$V$4*Model!$Q$2253*AVERAGE('Assumptions (Petroleum)'!$M$2:$O$2)/10^9),0)</f>
        <v>-0.0001739051217</v>
      </c>
      <c r="AB2324" s="160">
        <f>IF($Q$2253&gt;0,PPMT('Assumptions (Petroleum)'!$V$6,Model!AH$1,'Assumptions (Petroleum)'!$V$9,'Assumptions (Petroleum)'!$V$4*Model!$Q$2253*AVERAGE('Assumptions (Petroleum)'!$M$2:$O$2)/10^9),0)</f>
        <v>-0.000182165615</v>
      </c>
      <c r="AC2324" s="160">
        <f>IF($Q$2253&gt;0,PPMT('Assumptions (Petroleum)'!$V$6,Model!AI$1,'Assumptions (Petroleum)'!$V$9,'Assumptions (Petroleum)'!$V$4*Model!$Q$2253*AVERAGE('Assumptions (Petroleum)'!$M$2:$O$2)/10^9),0)</f>
        <v>-0.0001908184817</v>
      </c>
      <c r="AD2324" s="160">
        <f>IF($Q$2253&gt;0,PPMT('Assumptions (Petroleum)'!$V$6,Model!AJ$1,'Assumptions (Petroleum)'!$V$9,'Assumptions (Petroleum)'!$V$4*Model!$Q$2253*AVERAGE('Assumptions (Petroleum)'!$M$2:$O$2)/10^9),0)</f>
        <v>-0.0001998823596</v>
      </c>
      <c r="AE2324" s="160">
        <f>IF($Q$2253&gt;0,PPMT('Assumptions (Petroleum)'!$V$6,Model!AK$1,'Assumptions (Petroleum)'!$V$9,'Assumptions (Petroleum)'!$V$4*Model!$Q$2253*AVERAGE('Assumptions (Petroleum)'!$M$2:$O$2)/10^9),0)</f>
        <v>-0.0002093767717</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-0.00009696820445</v>
      </c>
      <c r="S2325" s="177">
        <f>IF($R$2253&gt;0,PPMT('Assumptions (Petroleum)'!$V$6,Model!X$1,'Assumptions (Petroleum)'!$V$9,'Assumptions (Petroleum)'!$V$4*Model!$R$2253*AVERAGE('Assumptions (Petroleum)'!$N$2:$P$2)/10^9),0)</f>
        <v>-0.0001015741942</v>
      </c>
      <c r="T2325" s="177">
        <f>IF($R$2253&gt;0,PPMT('Assumptions (Petroleum)'!$V$6,Model!Y$1,'Assumptions (Petroleum)'!$V$9,'Assumptions (Petroleum)'!$V$4*Model!$R$2253*AVERAGE('Assumptions (Petroleum)'!$N$2:$P$2)/10^9),0)</f>
        <v>-0.0001063989684</v>
      </c>
      <c r="U2325" s="177">
        <f>IF($R$2253&gt;0,PPMT('Assumptions (Petroleum)'!$V$6,Model!Z$1,'Assumptions (Petroleum)'!$V$9,'Assumptions (Petroleum)'!$V$4*Model!$R$2253*AVERAGE('Assumptions (Petroleum)'!$N$2:$P$2)/10^9),0)</f>
        <v>-0.0001114529194</v>
      </c>
      <c r="V2325" s="177">
        <f>IF($R$2253&gt;0,PPMT('Assumptions (Petroleum)'!$V$6,Model!AA$1,'Assumptions (Petroleum)'!$V$9,'Assumptions (Petroleum)'!$V$4*Model!$R$2253*AVERAGE('Assumptions (Petroleum)'!$N$2:$P$2)/10^9),0)</f>
        <v>-0.0001167469331</v>
      </c>
      <c r="W2325" s="177">
        <f>IF($R$2253&gt;0,PPMT('Assumptions (Petroleum)'!$V$6,Model!AB$1,'Assumptions (Petroleum)'!$V$9,'Assumptions (Petroleum)'!$V$4*Model!$R$2253*AVERAGE('Assumptions (Petroleum)'!$N$2:$P$2)/10^9),0)</f>
        <v>-0.0001222924124</v>
      </c>
      <c r="X2325" s="177">
        <f>IF($R$2253&gt;0,PPMT('Assumptions (Petroleum)'!$V$6,Model!AC$1,'Assumptions (Petroleum)'!$V$9,'Assumptions (Petroleum)'!$V$4*Model!$R$2253*AVERAGE('Assumptions (Petroleum)'!$N$2:$P$2)/10^9),0)</f>
        <v>-0.000128101302</v>
      </c>
      <c r="Y2325" s="177">
        <f>IF($R$2253&gt;0,PPMT('Assumptions (Petroleum)'!$V$6,Model!AD$1,'Assumptions (Petroleum)'!$V$9,'Assumptions (Petroleum)'!$V$4*Model!$R$2253*AVERAGE('Assumptions (Petroleum)'!$N$2:$P$2)/10^9),0)</f>
        <v>-0.0001341861138</v>
      </c>
      <c r="Z2325" s="177">
        <f>IF($R$2253&gt;0,PPMT('Assumptions (Petroleum)'!$V$6,Model!AE$1,'Assumptions (Petroleum)'!$V$9,'Assumptions (Petroleum)'!$V$4*Model!$R$2253*AVERAGE('Assumptions (Petroleum)'!$N$2:$P$2)/10^9),0)</f>
        <v>-0.0001405599542</v>
      </c>
      <c r="AA2325" s="177">
        <f>IF($R$2253&gt;0,PPMT('Assumptions (Petroleum)'!$V$6,Model!AF$1,'Assumptions (Petroleum)'!$V$9,'Assumptions (Petroleum)'!$V$4*Model!$R$2253*AVERAGE('Assumptions (Petroleum)'!$N$2:$P$2)/10^9),0)</f>
        <v>-0.000147236552</v>
      </c>
      <c r="AB2325" s="177">
        <f>IF($R$2253&gt;0,PPMT('Assumptions (Petroleum)'!$V$6,Model!AG$1,'Assumptions (Petroleum)'!$V$9,'Assumptions (Petroleum)'!$V$4*Model!$R$2253*AVERAGE('Assumptions (Petroleum)'!$N$2:$P$2)/10^9),0)</f>
        <v>-0.0001542302883</v>
      </c>
      <c r="AC2325" s="177">
        <f>IF($R$2253&gt;0,PPMT('Assumptions (Petroleum)'!$V$6,Model!AH$1,'Assumptions (Petroleum)'!$V$9,'Assumptions (Petroleum)'!$V$4*Model!$R$2253*AVERAGE('Assumptions (Petroleum)'!$N$2:$P$2)/10^9),0)</f>
        <v>-0.000161556227</v>
      </c>
      <c r="AD2325" s="177">
        <f>IF($R$2253&gt;0,PPMT('Assumptions (Petroleum)'!$V$6,Model!AI$1,'Assumptions (Petroleum)'!$V$9,'Assumptions (Petroleum)'!$V$4*Model!$R$2253*AVERAGE('Assumptions (Petroleum)'!$N$2:$P$2)/10^9),0)</f>
        <v>-0.0001692301477</v>
      </c>
      <c r="AE2325" s="177">
        <f>IF($R$2253&gt;0,PPMT('Assumptions (Petroleum)'!$V$6,Model!AJ$1,'Assumptions (Petroleum)'!$V$9,'Assumptions (Petroleum)'!$V$4*Model!$R$2253*AVERAGE('Assumptions (Petroleum)'!$N$2:$P$2)/10^9),0)</f>
        <v>-0.0001772685798</v>
      </c>
      <c r="AF2325" s="177">
        <f>IF($R$2253&gt;0,PPMT('Assumptions (Petroleum)'!$V$6,Model!AK$1,'Assumptions (Petroleum)'!$V$9,'Assumptions (Petroleum)'!$V$4*Model!$R$2253*AVERAGE('Assumptions (Petroleum)'!$N$2:$P$2)/10^9),0)</f>
        <v>-0.0001856888373</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-0.0001928497602</v>
      </c>
      <c r="T2326" s="160">
        <f>IF($S$2253&gt;0,PPMT('Assumptions (Petroleum)'!$V$6,Model!X$1,'Assumptions (Petroleum)'!$V$9,'Assumptions (Petroleum)'!$V$4*Model!$S$2253*AVERAGE('Assumptions (Petroleum)'!$O$2:$Q$2)/10^9),0)</f>
        <v>-0.0002020101238</v>
      </c>
      <c r="U2326" s="160">
        <f>IF($S$2253&gt;0,PPMT('Assumptions (Petroleum)'!$V$6,Model!Y$1,'Assumptions (Petroleum)'!$V$9,'Assumptions (Petroleum)'!$V$4*Model!$S$2253*AVERAGE('Assumptions (Petroleum)'!$O$2:$Q$2)/10^9),0)</f>
        <v>-0.0002116056047</v>
      </c>
      <c r="V2326" s="160">
        <f>IF($S$2253&gt;0,PPMT('Assumptions (Petroleum)'!$V$6,Model!Z$1,'Assumptions (Petroleum)'!$V$9,'Assumptions (Petroleum)'!$V$4*Model!$S$2253*AVERAGE('Assumptions (Petroleum)'!$O$2:$Q$2)/10^9),0)</f>
        <v>-0.0002216568709</v>
      </c>
      <c r="W2326" s="160">
        <f>IF($S$2253&gt;0,PPMT('Assumptions (Petroleum)'!$V$6,Model!AA$1,'Assumptions (Petroleum)'!$V$9,'Assumptions (Petroleum)'!$V$4*Model!$S$2253*AVERAGE('Assumptions (Petroleum)'!$O$2:$Q$2)/10^9),0)</f>
        <v>-0.0002321855723</v>
      </c>
      <c r="X2326" s="160">
        <f>IF($S$2253&gt;0,PPMT('Assumptions (Petroleum)'!$V$6,Model!AB$1,'Assumptions (Petroleum)'!$V$9,'Assumptions (Petroleum)'!$V$4*Model!$S$2253*AVERAGE('Assumptions (Petroleum)'!$O$2:$Q$2)/10^9),0)</f>
        <v>-0.000243214387</v>
      </c>
      <c r="Y2326" s="160">
        <f>IF($S$2253&gt;0,PPMT('Assumptions (Petroleum)'!$V$6,Model!AC$1,'Assumptions (Petroleum)'!$V$9,'Assumptions (Petroleum)'!$V$4*Model!$S$2253*AVERAGE('Assumptions (Petroleum)'!$O$2:$Q$2)/10^9),0)</f>
        <v>-0.0002547670704</v>
      </c>
      <c r="Z2326" s="160">
        <f>IF($S$2253&gt;0,PPMT('Assumptions (Petroleum)'!$V$6,Model!AD$1,'Assumptions (Petroleum)'!$V$9,'Assumptions (Petroleum)'!$V$4*Model!$S$2253*AVERAGE('Assumptions (Petroleum)'!$O$2:$Q$2)/10^9),0)</f>
        <v>-0.0002668685062</v>
      </c>
      <c r="AA2326" s="160">
        <f>IF($S$2253&gt;0,PPMT('Assumptions (Petroleum)'!$V$6,Model!AE$1,'Assumptions (Petroleum)'!$V$9,'Assumptions (Petroleum)'!$V$4*Model!$S$2253*AVERAGE('Assumptions (Petroleum)'!$O$2:$Q$2)/10^9),0)</f>
        <v>-0.0002795447603</v>
      </c>
      <c r="AB2326" s="160">
        <f>IF($S$2253&gt;0,PPMT('Assumptions (Petroleum)'!$V$6,Model!AF$1,'Assumptions (Petroleum)'!$V$9,'Assumptions (Petroleum)'!$V$4*Model!$S$2253*AVERAGE('Assumptions (Petroleum)'!$O$2:$Q$2)/10^9),0)</f>
        <v>-0.0002928231364</v>
      </c>
      <c r="AC2326" s="160">
        <f>IF($S$2253&gt;0,PPMT('Assumptions (Petroleum)'!$V$6,Model!AG$1,'Assumptions (Petroleum)'!$V$9,'Assumptions (Petroleum)'!$V$4*Model!$S$2253*AVERAGE('Assumptions (Petroleum)'!$O$2:$Q$2)/10^9),0)</f>
        <v>-0.0003067322353</v>
      </c>
      <c r="AD2326" s="160">
        <f>IF($S$2253&gt;0,PPMT('Assumptions (Petroleum)'!$V$6,Model!AH$1,'Assumptions (Petroleum)'!$V$9,'Assumptions (Petroleum)'!$V$4*Model!$S$2253*AVERAGE('Assumptions (Petroleum)'!$O$2:$Q$2)/10^9),0)</f>
        <v>-0.0003213020165</v>
      </c>
      <c r="AE2326" s="160">
        <f>IF($S$2253&gt;0,PPMT('Assumptions (Petroleum)'!$V$6,Model!AI$1,'Assumptions (Petroleum)'!$V$9,'Assumptions (Petroleum)'!$V$4*Model!$S$2253*AVERAGE('Assumptions (Petroleum)'!$O$2:$Q$2)/10^9),0)</f>
        <v>-0.0003365638623</v>
      </c>
      <c r="AF2326" s="160">
        <f>IF($S$2253&gt;0,PPMT('Assumptions (Petroleum)'!$V$6,Model!AJ$1,'Assumptions (Petroleum)'!$V$9,'Assumptions (Petroleum)'!$V$4*Model!$S$2253*AVERAGE('Assumptions (Petroleum)'!$O$2:$Q$2)/10^9),0)</f>
        <v>-0.0003525506458</v>
      </c>
      <c r="AG2326" s="160">
        <f>IF($S$2253&gt;0,PPMT('Assumptions (Petroleum)'!$V$6,Model!AK$1,'Assumptions (Petroleum)'!$V$9,'Assumptions (Petroleum)'!$V$4*Model!$S$2253*AVERAGE('Assumptions (Petroleum)'!$O$2:$Q$2)/10^9),0)</f>
        <v>-0.0003692968014</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-0.00003782429983</v>
      </c>
      <c r="U2327" s="160">
        <f>IF($T$2253&gt;0,PPMT('Assumptions (Petroleum)'!$V$6,Model!X$1,'Assumptions (Petroleum)'!$V$9,'Assumptions (Petroleum)'!$V$4*Model!$T$2253*AVERAGE('Assumptions (Petroleum)'!$P$2:$R$2)/10^9),0)</f>
        <v>-0.00003962095407</v>
      </c>
      <c r="V2327" s="160">
        <f>IF($T$2253&gt;0,PPMT('Assumptions (Petroleum)'!$V$6,Model!Y$1,'Assumptions (Petroleum)'!$V$9,'Assumptions (Petroleum)'!$V$4*Model!$T$2253*AVERAGE('Assumptions (Petroleum)'!$P$2:$R$2)/10^9),0)</f>
        <v>-0.00004150294939</v>
      </c>
      <c r="W2327" s="160">
        <f>IF($T$2253&gt;0,PPMT('Assumptions (Petroleum)'!$V$6,Model!Z$1,'Assumptions (Petroleum)'!$V$9,'Assumptions (Petroleum)'!$V$4*Model!$T$2253*AVERAGE('Assumptions (Petroleum)'!$P$2:$R$2)/10^9),0)</f>
        <v>-0.00004347433949</v>
      </c>
      <c r="X2327" s="160">
        <f>IF($T$2253&gt;0,PPMT('Assumptions (Petroleum)'!$V$6,Model!AA$1,'Assumptions (Petroleum)'!$V$9,'Assumptions (Petroleum)'!$V$4*Model!$T$2253*AVERAGE('Assumptions (Petroleum)'!$P$2:$R$2)/10^9),0)</f>
        <v>-0.00004553937061</v>
      </c>
      <c r="Y2327" s="160">
        <f>IF($T$2253&gt;0,PPMT('Assumptions (Petroleum)'!$V$6,Model!AB$1,'Assumptions (Petroleum)'!$V$9,'Assumptions (Petroleum)'!$V$4*Model!$T$2253*AVERAGE('Assumptions (Petroleum)'!$P$2:$R$2)/10^9),0)</f>
        <v>-0.00004770249072</v>
      </c>
      <c r="Z2327" s="160">
        <f>IF($T$2253&gt;0,PPMT('Assumptions (Petroleum)'!$V$6,Model!AC$1,'Assumptions (Petroleum)'!$V$9,'Assumptions (Petroleum)'!$V$4*Model!$T$2253*AVERAGE('Assumptions (Petroleum)'!$P$2:$R$2)/10^9),0)</f>
        <v>-0.00004996835903</v>
      </c>
      <c r="AA2327" s="160">
        <f>IF($T$2253&gt;0,PPMT('Assumptions (Petroleum)'!$V$6,Model!AD$1,'Assumptions (Petroleum)'!$V$9,'Assumptions (Petroleum)'!$V$4*Model!$T$2253*AVERAGE('Assumptions (Petroleum)'!$P$2:$R$2)/10^9),0)</f>
        <v>-0.00005234185608</v>
      </c>
      <c r="AB2327" s="160">
        <f>IF($T$2253&gt;0,PPMT('Assumptions (Petroleum)'!$V$6,Model!AE$1,'Assumptions (Petroleum)'!$V$9,'Assumptions (Petroleum)'!$V$4*Model!$T$2253*AVERAGE('Assumptions (Petroleum)'!$P$2:$R$2)/10^9),0)</f>
        <v>-0.00005482809425</v>
      </c>
      <c r="AC2327" s="160">
        <f>IF($T$2253&gt;0,PPMT('Assumptions (Petroleum)'!$V$6,Model!AF$1,'Assumptions (Petroleum)'!$V$9,'Assumptions (Petroleum)'!$V$4*Model!$T$2253*AVERAGE('Assumptions (Petroleum)'!$P$2:$R$2)/10^9),0)</f>
        <v>-0.00005743242872</v>
      </c>
      <c r="AD2327" s="160">
        <f>IF($T$2253&gt;0,PPMT('Assumptions (Petroleum)'!$V$6,Model!AG$1,'Assumptions (Petroleum)'!$V$9,'Assumptions (Petroleum)'!$V$4*Model!$T$2253*AVERAGE('Assumptions (Petroleum)'!$P$2:$R$2)/10^9),0)</f>
        <v>-0.00006016046909</v>
      </c>
      <c r="AE2327" s="160">
        <f>IF($T$2253&gt;0,PPMT('Assumptions (Petroleum)'!$V$6,Model!AH$1,'Assumptions (Petroleum)'!$V$9,'Assumptions (Petroleum)'!$V$4*Model!$T$2253*AVERAGE('Assumptions (Petroleum)'!$P$2:$R$2)/10^9),0)</f>
        <v>-0.00006301809137</v>
      </c>
      <c r="AF2327" s="160">
        <f>IF($T$2253&gt;0,PPMT('Assumptions (Petroleum)'!$V$6,Model!AI$1,'Assumptions (Petroleum)'!$V$9,'Assumptions (Petroleum)'!$V$4*Model!$T$2253*AVERAGE('Assumptions (Petroleum)'!$P$2:$R$2)/10^9),0)</f>
        <v>-0.00006601145071</v>
      </c>
      <c r="AG2327" s="160">
        <f>IF($T$2253&gt;0,PPMT('Assumptions (Petroleum)'!$V$6,Model!AJ$1,'Assumptions (Petroleum)'!$V$9,'Assumptions (Petroleum)'!$V$4*Model!$T$2253*AVERAGE('Assumptions (Petroleum)'!$P$2:$R$2)/10^9),0)</f>
        <v>-0.00006914699462</v>
      </c>
      <c r="AH2327" s="160">
        <f>IF($T$2253&gt;0,PPMT('Assumptions (Petroleum)'!$V$6,Model!AK$1,'Assumptions (Petroleum)'!$V$9,'Assumptions (Petroleum)'!$V$4*Model!$T$2253*AVERAGE('Assumptions (Petroleum)'!$P$2:$R$2)/10^9),0)</f>
        <v>-0.00007243147686</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-0.0004629214252</v>
      </c>
      <c r="V2328" s="160">
        <f>IF($U$2253&gt;0,PPMT('Assumptions (Petroleum)'!$V$6,Model!X$1,'Assumptions (Petroleum)'!$V$9,'Assumptions (Petroleum)'!$V$4*Model!$U$2253*AVERAGE('Assumptions (Petroleum)'!$Q$2:$S$2)/10^9),0)</f>
        <v>-0.0004849101929</v>
      </c>
      <c r="W2328" s="160">
        <f>IF($U$2253&gt;0,PPMT('Assumptions (Petroleum)'!$V$6,Model!Y$1,'Assumptions (Petroleum)'!$V$9,'Assumptions (Petroleum)'!$V$4*Model!$U$2253*AVERAGE('Assumptions (Petroleum)'!$Q$2:$S$2)/10^9),0)</f>
        <v>-0.000507943427</v>
      </c>
      <c r="X2328" s="160">
        <f>IF($U$2253&gt;0,PPMT('Assumptions (Petroleum)'!$V$6,Model!Z$1,'Assumptions (Petroleum)'!$V$9,'Assumptions (Petroleum)'!$V$4*Model!$U$2253*AVERAGE('Assumptions (Petroleum)'!$Q$2:$S$2)/10^9),0)</f>
        <v>-0.0005320707398</v>
      </c>
      <c r="Y2328" s="160">
        <f>IF($U$2253&gt;0,PPMT('Assumptions (Petroleum)'!$V$6,Model!AA$1,'Assumptions (Petroleum)'!$V$9,'Assumptions (Petroleum)'!$V$4*Model!$U$2253*AVERAGE('Assumptions (Petroleum)'!$Q$2:$S$2)/10^9),0)</f>
        <v>-0.0005573441</v>
      </c>
      <c r="Z2328" s="160">
        <f>IF($U$2253&gt;0,PPMT('Assumptions (Petroleum)'!$V$6,Model!AB$1,'Assumptions (Petroleum)'!$V$9,'Assumptions (Petroleum)'!$V$4*Model!$U$2253*AVERAGE('Assumptions (Petroleum)'!$Q$2:$S$2)/10^9),0)</f>
        <v>-0.0005838179447</v>
      </c>
      <c r="AA2328" s="160">
        <f>IF($U$2253&gt;0,PPMT('Assumptions (Petroleum)'!$V$6,Model!AC$1,'Assumptions (Petroleum)'!$V$9,'Assumptions (Petroleum)'!$V$4*Model!$U$2253*AVERAGE('Assumptions (Petroleum)'!$Q$2:$S$2)/10^9),0)</f>
        <v>-0.0006115492971</v>
      </c>
      <c r="AB2328" s="160">
        <f>IF($U$2253&gt;0,PPMT('Assumptions (Petroleum)'!$V$6,Model!AD$1,'Assumptions (Petroleum)'!$V$9,'Assumptions (Petroleum)'!$V$4*Model!$U$2253*AVERAGE('Assumptions (Petroleum)'!$Q$2:$S$2)/10^9),0)</f>
        <v>-0.0006405978887</v>
      </c>
      <c r="AC2328" s="160">
        <f>IF($U$2253&gt;0,PPMT('Assumptions (Petroleum)'!$V$6,Model!AE$1,'Assumptions (Petroleum)'!$V$9,'Assumptions (Petroleum)'!$V$4*Model!$U$2253*AVERAGE('Assumptions (Petroleum)'!$Q$2:$S$2)/10^9),0)</f>
        <v>-0.0006710262884</v>
      </c>
      <c r="AD2328" s="160">
        <f>IF($U$2253&gt;0,PPMT('Assumptions (Petroleum)'!$V$6,Model!AF$1,'Assumptions (Petroleum)'!$V$9,'Assumptions (Petroleum)'!$V$4*Model!$U$2253*AVERAGE('Assumptions (Petroleum)'!$Q$2:$S$2)/10^9),0)</f>
        <v>-0.0007029000371</v>
      </c>
      <c r="AE2328" s="160">
        <f>IF($U$2253&gt;0,PPMT('Assumptions (Petroleum)'!$V$6,Model!AG$1,'Assumptions (Petroleum)'!$V$9,'Assumptions (Petroleum)'!$V$4*Model!$U$2253*AVERAGE('Assumptions (Petroleum)'!$Q$2:$S$2)/10^9),0)</f>
        <v>-0.0007362877889</v>
      </c>
      <c r="AF2328" s="160">
        <f>IF($U$2253&gt;0,PPMT('Assumptions (Petroleum)'!$V$6,Model!AH$1,'Assumptions (Petroleum)'!$V$9,'Assumptions (Petroleum)'!$V$4*Model!$U$2253*AVERAGE('Assumptions (Petroleum)'!$Q$2:$S$2)/10^9),0)</f>
        <v>-0.0007712614588</v>
      </c>
      <c r="AG2328" s="160">
        <f>IF($U$2253&gt;0,PPMT('Assumptions (Petroleum)'!$V$6,Model!AI$1,'Assumptions (Petroleum)'!$V$9,'Assumptions (Petroleum)'!$V$4*Model!$U$2253*AVERAGE('Assumptions (Petroleum)'!$Q$2:$S$2)/10^9),0)</f>
        <v>-0.0008078963781</v>
      </c>
      <c r="AH2328" s="160">
        <f>IF($U$2253&gt;0,PPMT('Assumptions (Petroleum)'!$V$6,Model!AJ$1,'Assumptions (Petroleum)'!$V$9,'Assumptions (Petroleum)'!$V$4*Model!$U$2253*AVERAGE('Assumptions (Petroleum)'!$Q$2:$S$2)/10^9),0)</f>
        <v>-0.0008462714561</v>
      </c>
      <c r="AI2328" s="160">
        <f>IF($U$2253&gt;0,PPMT('Assumptions (Petroleum)'!$V$6,Model!AK$1,'Assumptions (Petroleum)'!$V$9,'Assumptions (Petroleum)'!$V$4*Model!$U$2253*AVERAGE('Assumptions (Petroleum)'!$Q$2:$S$2)/10^9),0)</f>
        <v>-0.0008864693503</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-0.004114433835</v>
      </c>
      <c r="D2361" s="177">
        <f t="array" ref="D2361">SUM(IF(ISERROR(D2362:D2412),"",D2362:D2412))</f>
        <v>-0.008525291728</v>
      </c>
      <c r="E2361" s="177">
        <f t="array" ref="E2361">SUM(IF(ISERROR(E2362:E2412),"",E2362:E2412))</f>
        <v>-0.008714275768</v>
      </c>
      <c r="F2361" s="177">
        <f t="array" ref="F2361">SUM(IF(ISERROR(F2362:F2412),"",F2362:F2412))</f>
        <v>-0.008327280658</v>
      </c>
      <c r="G2361" s="177">
        <f t="array" ref="G2361">SUM(IF(ISERROR(G2362:G2412),"",G2362:G2412))</f>
        <v>-0.008343741287</v>
      </c>
      <c r="H2361" s="177">
        <f t="array" ref="H2361">SUM(IF(ISERROR(H2362:H2412),"",H2362:H2412))</f>
        <v>-0.007944163142</v>
      </c>
      <c r="I2361" s="177">
        <f t="array" ref="I2361">SUM(IF(ISERROR(I2362:I2412),"",I2362:I2412))</f>
        <v>-0.007904905407</v>
      </c>
      <c r="J2361" s="177">
        <f t="array" ref="J2361">SUM(IF(ISERROR(J2362:J2412),"",J2362:J2412))</f>
        <v>-0.007448653839</v>
      </c>
      <c r="K2361" s="177">
        <f t="array" ref="K2361">SUM(IF(ISERROR(K2362:K2412),"",K2362:K2412))</f>
        <v>-0.006894061056</v>
      </c>
      <c r="L2361" s="177">
        <f t="array" ref="L2361">SUM(IF(ISERROR(L2362:L2412),"",L2362:L2412))</f>
        <v>-0.006358867153</v>
      </c>
      <c r="M2361" s="177">
        <f t="array" ref="M2361">SUM(IF(ISERROR(M2362:M2412),"",M2362:M2412))</f>
        <v>-0.005679535801</v>
      </c>
      <c r="N2361" s="177">
        <f t="array" ref="N2361">SUM(IF(ISERROR(N2362:N2412),"",N2362:N2412))</f>
        <v>-0.004895363118</v>
      </c>
      <c r="O2361" s="177">
        <f t="array" ref="O2361">SUM(IF(ISERROR(O2362:O2412),"",O2362:O2412))</f>
        <v>-0.004395744559</v>
      </c>
      <c r="P2361" s="177">
        <f t="array" ref="P2361">SUM(IF(ISERROR(P2362:P2412),"",P2362:P2412))</f>
        <v>-0.003520110311</v>
      </c>
      <c r="Q2361" s="177">
        <f t="array" ref="Q2361">SUM(IF(ISERROR(Q2362:Q2412),"",Q2362:Q2412))</f>
        <v>-0.002712867371</v>
      </c>
      <c r="R2361" s="177">
        <f t="array" ref="R2361">SUM(IF(ISERROR(R2362:R2412),"",R2362:R2412))</f>
        <v>-0.001844419506</v>
      </c>
      <c r="S2361" s="177">
        <f t="array" ref="S2361">SUM(IF(ISERROR(S2362:S2412),"",S2362:S2412))</f>
        <v>-0.001411652815</v>
      </c>
      <c r="T2361" s="177">
        <f t="array" ref="T2361">SUM(IF(ISERROR(T2362:T2412),"",T2362:T2412))</f>
        <v>-0.00122021858</v>
      </c>
      <c r="U2361" s="177">
        <f t="array" ref="U2361">SUM(IF(ISERROR(U2362:U2412),"",U2362:U2412))</f>
        <v>-0.001501471062</v>
      </c>
      <c r="V2361" s="177">
        <f t="array" ref="V2361">SUM(IF(ISERROR(V2362:V2412),"",V2362:V2412))</f>
        <v>-0.001294161587</v>
      </c>
      <c r="W2361" s="177">
        <f t="array" ref="W2361">SUM(IF(ISERROR(W2362:W2412),"",W2362:W2412))</f>
        <v>-0.001125545769</v>
      </c>
      <c r="X2361" s="177">
        <f t="array" ref="X2361">SUM(IF(ISERROR(X2362:X2412),"",X2362:X2412))</f>
        <v>-0.000962577675</v>
      </c>
      <c r="Y2361" s="177">
        <f t="array" ref="Y2361">SUM(IF(ISERROR(Y2362:Y2412),"",Y2362:Y2412))</f>
        <v>-0.0008427469395</v>
      </c>
      <c r="Z2361" s="177">
        <f t="array" ref="Z2361">SUM(IF(ISERROR(Z2362:Z2412),"",Z2362:Z2412))</f>
        <v>-0.0007336003423</v>
      </c>
      <c r="AA2361" s="177">
        <f t="array" ref="AA2361">SUM(IF(ISERROR(AA2362:AA2412),"",AA2362:AA2412))</f>
        <v>-0.0006299343429</v>
      </c>
      <c r="AB2361" s="177">
        <f t="array" ref="AB2361">SUM(IF(ISERROR(AB2362:AB2412),"",AB2362:AB2412))</f>
        <v>-0.000537352214</v>
      </c>
      <c r="AC2361" s="177">
        <f t="array" ref="AC2361">SUM(IF(ISERROR(AC2362:AC2412),"",AC2362:AC2412))</f>
        <v>-0.0004466518463</v>
      </c>
      <c r="AD2361" s="177">
        <f t="array" ref="AD2361">SUM(IF(ISERROR(AD2362:AD2412),"",AD2362:AD2412))</f>
        <v>-0.0003516432113</v>
      </c>
      <c r="AE2361" s="177">
        <f t="array" ref="AE2361">SUM(IF(ISERROR(AE2362:AE2412),"",AE2362:AE2412))</f>
        <v>-0.0002826031473</v>
      </c>
      <c r="AF2361" s="177">
        <f t="array" ref="AF2361">SUM(IF(ISERROR(AF2362:AF2412),"",AF2362:AF2412))</f>
        <v>-0.0002102836804</v>
      </c>
      <c r="AG2361" s="177">
        <f t="array" ref="AG2361">SUM(IF(ISERROR(AG2362:AG2412),"",AG2362:AG2412))</f>
        <v>-0.0001449468417</v>
      </c>
      <c r="AH2361" s="177">
        <f t="array" ref="AH2361">SUM(IF(ISERROR(AH2362:AH2412),"",AH2362:AH2412))</f>
        <v>-0.00008574568345</v>
      </c>
      <c r="AI2361" s="177">
        <f t="array" ref="AI2361">SUM(IF(ISERROR(AI2362:AI2412),"",AI2362:AI2412))</f>
        <v>-0.00004210729414</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-0.004114433835</v>
      </c>
      <c r="D2362" s="177">
        <f>IF($C$2253&gt;0,IPMT('Assumptions (Petroleum)'!$V$6,Model!X$1,'Assumptions (Petroleum)'!$V$9,'Assumptions (Petroleum)'!$V$4*Model!$C$2253*'Assumptions (Petroleum)'!$B$2/10^9),0)</f>
        <v>-0.003920145601</v>
      </c>
      <c r="E2362" s="177">
        <f>IF($C$2253&gt;0,IPMT('Assumptions (Petroleum)'!$V$6,Model!Y$1,'Assumptions (Petroleum)'!$V$9,'Assumptions (Petroleum)'!$V$4*Model!$C$2253*'Assumptions (Petroleum)'!$B$2/10^9),0)</f>
        <v>-0.003716628677</v>
      </c>
      <c r="F2362" s="177">
        <f>IF($C$2253&gt;0,IPMT('Assumptions (Petroleum)'!$V$6,Model!Z$1,'Assumptions (Petroleum)'!$V$9,'Assumptions (Petroleum)'!$V$4*Model!$C$2253*'Assumptions (Petroleum)'!$B$2/10^9),0)</f>
        <v>-0.003503444699</v>
      </c>
      <c r="G2362" s="177">
        <f>IF($C$2253&gt;0,IPMT('Assumptions (Petroleum)'!$V$6,Model!AA$1,'Assumptions (Petroleum)'!$V$9,'Assumptions (Petroleum)'!$V$4*Model!$C$2253*'Assumptions (Petroleum)'!$B$2/10^9),0)</f>
        <v>-0.003280134482</v>
      </c>
      <c r="H2362" s="177">
        <f>IF($C$2253&gt;0,IPMT('Assumptions (Petroleum)'!$V$6,Model!AB$1,'Assumptions (Petroleum)'!$V$9,'Assumptions (Petroleum)'!$V$4*Model!$C$2253*'Assumptions (Petroleum)'!$B$2/10^9),0)</f>
        <v>-0.00304621703</v>
      </c>
      <c r="I2362" s="177">
        <f>IF($C$2253&gt;0,IPMT('Assumptions (Petroleum)'!$V$6,Model!AC$1,'Assumptions (Petroleum)'!$V$9,'Assumptions (Petroleum)'!$V$4*Model!$C$2253*'Assumptions (Petroleum)'!$B$2/10^9),0)</f>
        <v>-0.002801188498</v>
      </c>
      <c r="J2362" s="177">
        <f>IF($C$2253&gt;0,IPMT('Assumptions (Petroleum)'!$V$6,Model!AD$1,'Assumptions (Petroleum)'!$V$9,'Assumptions (Petroleum)'!$V$4*Model!$C$2253*'Assumptions (Petroleum)'!$B$2/10^9),0)</f>
        <v>-0.002544521112</v>
      </c>
      <c r="K2362" s="177">
        <f>IF($C$2253&gt;0,IPMT('Assumptions (Petroleum)'!$V$6,Model!AE$1,'Assumptions (Petroleum)'!$V$9,'Assumptions (Petroleum)'!$V$4*Model!$C$2253*'Assumptions (Petroleum)'!$B$2/10^9),0)</f>
        <v>-0.002275662024</v>
      </c>
      <c r="L2362" s="177">
        <f>IF($C$2253&gt;0,IPMT('Assumptions (Petroleum)'!$V$6,Model!AF$1,'Assumptions (Petroleum)'!$V$9,'Assumptions (Petroleum)'!$V$4*Model!$C$2253*'Assumptions (Petroleum)'!$B$2/10^9),0)</f>
        <v>-0.00199403213</v>
      </c>
      <c r="M2362" s="177">
        <f>IF($C$2253&gt;0,IPMT('Assumptions (Petroleum)'!$V$6,Model!AG$1,'Assumptions (Petroleum)'!$V$9,'Assumptions (Petroleum)'!$V$4*Model!$C$2253*'Assumptions (Petroleum)'!$B$2/10^9),0)</f>
        <v>-0.001699024816</v>
      </c>
      <c r="N2362" s="177">
        <f>IF($C$2253&gt;0,IPMT('Assumptions (Petroleum)'!$V$6,Model!AH$1,'Assumptions (Petroleum)'!$V$9,'Assumptions (Petroleum)'!$V$4*Model!$C$2253*'Assumptions (Petroleum)'!$B$2/10^9),0)</f>
        <v>-0.001390004655</v>
      </c>
      <c r="O2362" s="177">
        <f>IF($C$2253&gt;0,IPMT('Assumptions (Petroleum)'!$V$6,Model!AI$1,'Assumptions (Petroleum)'!$V$9,'Assumptions (Petroleum)'!$V$4*Model!$C$2253*'Assumptions (Petroleum)'!$B$2/10^9),0)</f>
        <v>-0.001066306035</v>
      </c>
      <c r="P2362" s="177">
        <f>IF($C$2253&gt;0,IPMT('Assumptions (Petroleum)'!$V$6,Model!AJ$1,'Assumptions (Petroleum)'!$V$9,'Assumptions (Petroleum)'!$V$4*Model!$C$2253*'Assumptions (Petroleum)'!$B$2/10^9),0)</f>
        <v>-0.0007272317318</v>
      </c>
      <c r="Q2362" s="177">
        <f>IF($C$2253&gt;0,IPMT('Assumptions (Petroleum)'!$V$6,Model!AK$1,'Assumptions (Petroleum)'!$V$9,'Assumptions (Petroleum)'!$V$4*Model!$C$2253*'Assumptions (Petroleum)'!$B$2/10^9),0)</f>
        <v>-0.0003720513988</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-0.004605146127</v>
      </c>
      <c r="E2363" s="177">
        <f>IF($D$2253&gt;0,IPMT('Assumptions (Petroleum)'!$V$6,Model!X$1,'Assumptions (Petroleum)'!$V$9,'Assumptions (Petroleum)'!$V$4*Model!$D$2253*'Assumptions (Petroleum)'!$B$2/10^9),0)</f>
        <v>-0.004387685902</v>
      </c>
      <c r="F2363" s="177">
        <f>IF($D$2253&gt;0,IPMT('Assumptions (Petroleum)'!$V$6,Model!Y$1,'Assumptions (Petroleum)'!$V$9,'Assumptions (Petroleum)'!$V$4*Model!$D$2253*'Assumptions (Petroleum)'!$B$2/10^9),0)</f>
        <v>-0.004159896318</v>
      </c>
      <c r="G2363" s="177">
        <f>IF($D$2253&gt;0,IPMT('Assumptions (Petroleum)'!$V$6,Model!Z$1,'Assumptions (Petroleum)'!$V$9,'Assumptions (Petroleum)'!$V$4*Model!$D$2253*'Assumptions (Petroleum)'!$B$2/10^9),0)</f>
        <v>-0.003921286727</v>
      </c>
      <c r="H2363" s="177">
        <f>IF($D$2253&gt;0,IPMT('Assumptions (Petroleum)'!$V$6,Model!AA$1,'Assumptions (Petroleum)'!$V$9,'Assumptions (Petroleum)'!$V$4*Model!$D$2253*'Assumptions (Petroleum)'!$B$2/10^9),0)</f>
        <v>-0.003671343182</v>
      </c>
      <c r="I2363" s="177">
        <f>IF($D$2253&gt;0,IPMT('Assumptions (Petroleum)'!$V$6,Model!AB$1,'Assumptions (Petroleum)'!$V$9,'Assumptions (Petroleum)'!$V$4*Model!$D$2253*'Assumptions (Petroleum)'!$B$2/10^9),0)</f>
        <v>-0.003409527318</v>
      </c>
      <c r="J2363" s="177">
        <f>IF($D$2253&gt;0,IPMT('Assumptions (Petroleum)'!$V$6,Model!AC$1,'Assumptions (Petroleum)'!$V$9,'Assumptions (Petroleum)'!$V$4*Model!$D$2253*'Assumptions (Petroleum)'!$B$2/10^9),0)</f>
        <v>-0.0031352752</v>
      </c>
      <c r="K2363" s="177">
        <f>IF($D$2253&gt;0,IPMT('Assumptions (Petroleum)'!$V$6,Model!AD$1,'Assumptions (Petroleum)'!$V$9,'Assumptions (Petroleum)'!$V$4*Model!$D$2253*'Assumptions (Petroleum)'!$B$2/10^9),0)</f>
        <v>-0.002847996107</v>
      </c>
      <c r="L2363" s="177">
        <f>IF($D$2253&gt;0,IPMT('Assumptions (Petroleum)'!$V$6,Model!AE$1,'Assumptions (Petroleum)'!$V$9,'Assumptions (Petroleum)'!$V$4*Model!$D$2253*'Assumptions (Petroleum)'!$B$2/10^9),0)</f>
        <v>-0.002547071257</v>
      </c>
      <c r="M2363" s="177">
        <f>IF($D$2253&gt;0,IPMT('Assumptions (Petroleum)'!$V$6,Model!AF$1,'Assumptions (Petroleum)'!$V$9,'Assumptions (Petroleum)'!$V$4*Model!$D$2253*'Assumptions (Petroleum)'!$B$2/10^9),0)</f>
        <v>-0.002231852476</v>
      </c>
      <c r="N2363" s="177">
        <f>IF($D$2253&gt;0,IPMT('Assumptions (Petroleum)'!$V$6,Model!AG$1,'Assumptions (Petroleum)'!$V$9,'Assumptions (Petroleum)'!$V$4*Model!$D$2253*'Assumptions (Petroleum)'!$B$2/10^9),0)</f>
        <v>-0.001901660803</v>
      </c>
      <c r="O2363" s="177">
        <f>IF($D$2253&gt;0,IPMT('Assumptions (Petroleum)'!$V$6,Model!AH$1,'Assumptions (Petroleum)'!$V$9,'Assumptions (Petroleum)'!$V$4*Model!$D$2253*'Assumptions (Petroleum)'!$B$2/10^9),0)</f>
        <v>-0.001555785026</v>
      </c>
      <c r="P2363" s="177">
        <f>IF($D$2253&gt;0,IPMT('Assumptions (Petroleum)'!$V$6,Model!AI$1,'Assumptions (Petroleum)'!$V$9,'Assumptions (Petroleum)'!$V$4*Model!$D$2253*'Assumptions (Petroleum)'!$B$2/10^9),0)</f>
        <v>-0.00119348015</v>
      </c>
      <c r="Q2363" s="177">
        <f>IF($D$2253&gt;0,IPMT('Assumptions (Petroleum)'!$V$6,Model!AJ$1,'Assumptions (Petroleum)'!$V$9,'Assumptions (Petroleum)'!$V$4*Model!$D$2253*'Assumptions (Petroleum)'!$B$2/10^9),0)</f>
        <v>-0.0008139657916</v>
      </c>
      <c r="R2363" s="177">
        <f>IF($D$2253&gt;0,IPMT('Assumptions (Petroleum)'!$V$6,Model!AK$1,'Assumptions (Petroleum)'!$V$9,'Assumptions (Petroleum)'!$V$4*Model!$D$2253*'Assumptions (Petroleum)'!$B$2/10^9),0)</f>
        <v>-0.0004164245014</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-0.0006099611884</v>
      </c>
      <c r="F2364" s="160">
        <f>IF($E$2253&gt;0,IPMT('Assumptions (Petroleum)'!$V$6,Model!X$1,'Assumptions (Petroleum)'!$V$9,'Assumptions (Petroleum)'!$V$4*Model!$E$2253*AVERAGE('Assumptions (Petroleum)'!$B$2:$C$2)/10^9),0)</f>
        <v>-0.0005811581292</v>
      </c>
      <c r="G2364" s="160">
        <f>IF($E$2253&gt;0,IPMT('Assumptions (Petroleum)'!$V$6,Model!Y$1,'Assumptions (Petroleum)'!$V$9,'Assumptions (Petroleum)'!$V$4*Model!$E$2253*AVERAGE('Assumptions (Petroleum)'!$B$2:$C$2)/10^9),0)</f>
        <v>-0.0005509869246</v>
      </c>
      <c r="H2364" s="160">
        <f>IF($E$2253&gt;0,IPMT('Assumptions (Petroleum)'!$V$6,Model!Z$1,'Assumptions (Petroleum)'!$V$9,'Assumptions (Petroleum)'!$V$4*Model!$E$2253*AVERAGE('Assumptions (Petroleum)'!$B$2:$C$2)/10^9),0)</f>
        <v>-0.0005193825878</v>
      </c>
      <c r="I2364" s="160">
        <f>IF($E$2253&gt;0,IPMT('Assumptions (Petroleum)'!$V$6,Model!AA$1,'Assumptions (Petroleum)'!$V$9,'Assumptions (Petroleum)'!$V$4*Model!$E$2253*AVERAGE('Assumptions (Petroleum)'!$B$2:$C$2)/10^9),0)</f>
        <v>-0.000486277045</v>
      </c>
      <c r="J2364" s="160">
        <f>IF($E$2253&gt;0,IPMT('Assumptions (Petroleum)'!$V$6,Model!AB$1,'Assumptions (Petroleum)'!$V$9,'Assumptions (Petroleum)'!$V$4*Model!$E$2253*AVERAGE('Assumptions (Petroleum)'!$B$2:$C$2)/10^9),0)</f>
        <v>-0.0004515989889</v>
      </c>
      <c r="K2364" s="160">
        <f>IF($E$2253&gt;0,IPMT('Assumptions (Petroleum)'!$V$6,Model!AC$1,'Assumptions (Petroleum)'!$V$9,'Assumptions (Petroleum)'!$V$4*Model!$E$2253*AVERAGE('Assumptions (Petroleum)'!$B$2:$C$2)/10^9),0)</f>
        <v>-0.0004152737252</v>
      </c>
      <c r="L2364" s="160">
        <f>IF($E$2253&gt;0,IPMT('Assumptions (Petroleum)'!$V$6,Model!AD$1,'Assumptions (Petroleum)'!$V$9,'Assumptions (Petroleum)'!$V$4*Model!$E$2253*AVERAGE('Assumptions (Petroleum)'!$B$2:$C$2)/10^9),0)</f>
        <v>-0.0003772230114</v>
      </c>
      <c r="M2364" s="160">
        <f>IF($E$2253&gt;0,IPMT('Assumptions (Petroleum)'!$V$6,Model!AE$1,'Assumptions (Petroleum)'!$V$9,'Assumptions (Petroleum)'!$V$4*Model!$E$2253*AVERAGE('Assumptions (Petroleum)'!$B$2:$C$2)/10^9),0)</f>
        <v>-0.0003373648887</v>
      </c>
      <c r="N2364" s="177">
        <f>IF($E$2253&gt;0,IPMT('Assumptions (Petroleum)'!$V$6,Model!AF$1,'Assumptions (Petroleum)'!$V$9,'Assumptions (Petroleum)'!$V$4*Model!$E$2253*AVERAGE('Assumptions (Petroleum)'!$B$2:$C$2)/10^9),0)</f>
        <v>-0.0002956135052</v>
      </c>
      <c r="O2364" s="160">
        <f>IF($E$2253&gt;0,IPMT('Assumptions (Petroleum)'!$V$6,Model!AG$1,'Assumptions (Petroleum)'!$V$9,'Assumptions (Petroleum)'!$V$4*Model!$E$2253*AVERAGE('Assumptions (Petroleum)'!$B$2:$C$2)/10^9),0)</f>
        <v>-0.000251878931</v>
      </c>
      <c r="P2364" s="160">
        <f>IF($E$2253&gt;0,IPMT('Assumptions (Petroleum)'!$V$6,Model!AH$1,'Assumptions (Petroleum)'!$V$9,'Assumptions (Petroleum)'!$V$4*Model!$E$2253*AVERAGE('Assumptions (Petroleum)'!$B$2:$C$2)/10^9),0)</f>
        <v>-0.0002060669645</v>
      </c>
      <c r="Q2364" s="160">
        <f>IF($E$2253&gt;0,IPMT('Assumptions (Petroleum)'!$V$6,Model!AI$1,'Assumptions (Petroleum)'!$V$9,'Assumptions (Petroleum)'!$V$4*Model!$E$2253*AVERAGE('Assumptions (Petroleum)'!$B$2:$C$2)/10^9),0)</f>
        <v>-0.0001580789296</v>
      </c>
      <c r="R2364" s="160">
        <f>IF($E$2253&gt;0,IPMT('Assumptions (Petroleum)'!$V$6,Model!AJ$1,'Assumptions (Petroleum)'!$V$9,'Assumptions (Petroleum)'!$V$4*Model!$E$2253*AVERAGE('Assumptions (Petroleum)'!$B$2:$C$2)/10^9),0)</f>
        <v>-0.0001078114631</v>
      </c>
      <c r="S2364" s="160">
        <f>IF($E$2253&gt;0,IPMT('Assumptions (Petroleum)'!$V$6,Model!AK$1,'Assumptions (Petroleum)'!$V$9,'Assumptions (Petroleum)'!$V$4*Model!$E$2253*AVERAGE('Assumptions (Petroleum)'!$B$2:$C$2)/10^9),0)</f>
        <v>-0.00005515629185</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-0.00008278151238</v>
      </c>
      <c r="G2365" s="160">
        <f>IF($F$2253&gt;0,IPMT('Assumptions (Petroleum)'!$V$6,Model!X$1,'Assumptions (Petroleum)'!$V$9,'Assumptions (Petroleum)'!$V$4*Model!$F$2253*AVERAGE('Assumptions (Petroleum)'!$B$2:$D$2)/10^9),0)</f>
        <v>-0.00007887247546</v>
      </c>
      <c r="H2365" s="160">
        <f>IF($F$2253&gt;0,IPMT('Assumptions (Petroleum)'!$V$6,Model!Y$1,'Assumptions (Petroleum)'!$V$9,'Assumptions (Petroleum)'!$V$4*Model!$F$2253*AVERAGE('Assumptions (Petroleum)'!$B$2:$D$2)/10^9),0)</f>
        <v>-0.00007477775928</v>
      </c>
      <c r="I2365" s="160">
        <f>IF($F$2253&gt;0,IPMT('Assumptions (Petroleum)'!$V$6,Model!Z$1,'Assumptions (Petroleum)'!$V$9,'Assumptions (Petroleum)'!$V$4*Model!$F$2253*AVERAGE('Assumptions (Petroleum)'!$B$2:$D$2)/10^9),0)</f>
        <v>-0.00007048854408</v>
      </c>
      <c r="J2365" s="160">
        <f>IF($F$2253&gt;0,IPMT('Assumptions (Petroleum)'!$V$6,Model!AA$1,'Assumptions (Petroleum)'!$V$9,'Assumptions (Petroleum)'!$V$4*Model!$F$2253*AVERAGE('Assumptions (Petroleum)'!$B$2:$D$2)/10^9),0)</f>
        <v>-0.00006599559117</v>
      </c>
      <c r="K2365" s="160">
        <f>IF($F$2253&gt;0,IPMT('Assumptions (Petroleum)'!$V$6,Model!AB$1,'Assumptions (Petroleum)'!$V$9,'Assumptions (Petroleum)'!$V$4*Model!$F$2253*AVERAGE('Assumptions (Petroleum)'!$B$2:$D$2)/10^9),0)</f>
        <v>-0.00006128922299</v>
      </c>
      <c r="L2365" s="160">
        <f>IF($F$2253&gt;0,IPMT('Assumptions (Petroleum)'!$V$6,Model!AC$1,'Assumptions (Petroleum)'!$V$9,'Assumptions (Petroleum)'!$V$4*Model!$F$2253*AVERAGE('Assumptions (Petroleum)'!$B$2:$D$2)/10^9),0)</f>
        <v>-0.00005635930232</v>
      </c>
      <c r="M2365" s="160">
        <f>IF($F$2253&gt;0,IPMT('Assumptions (Petroleum)'!$V$6,Model!AD$1,'Assumptions (Petroleum)'!$V$9,'Assumptions (Petroleum)'!$V$4*Model!$F$2253*AVERAGE('Assumptions (Petroleum)'!$B$2:$D$2)/10^9),0)</f>
        <v>-0.00005119521042</v>
      </c>
      <c r="N2365" s="177">
        <f>IF($F$2253&gt;0,IPMT('Assumptions (Petroleum)'!$V$6,Model!AE$1,'Assumptions (Petroleum)'!$V$9,'Assumptions (Petroleum)'!$V$4*Model!$F$2253*AVERAGE('Assumptions (Petroleum)'!$B$2:$D$2)/10^9),0)</f>
        <v>-0.00004578582415</v>
      </c>
      <c r="O2365" s="160">
        <f>IF($F$2253&gt;0,IPMT('Assumptions (Petroleum)'!$V$6,Model!AF$1,'Assumptions (Petroleum)'!$V$9,'Assumptions (Petroleum)'!$V$4*Model!$F$2253*AVERAGE('Assumptions (Petroleum)'!$B$2:$D$2)/10^9),0)</f>
        <v>-0.00004011949204</v>
      </c>
      <c r="P2365" s="160">
        <f>IF($F$2253&gt;0,IPMT('Assumptions (Petroleum)'!$V$6,Model!AG$1,'Assumptions (Petroleum)'!$V$9,'Assumptions (Petroleum)'!$V$4*Model!$F$2253*AVERAGE('Assumptions (Petroleum)'!$B$2:$D$2)/10^9),0)</f>
        <v>-0.00003418400915</v>
      </c>
      <c r="Q2365" s="160">
        <f>IF($F$2253&gt;0,IPMT('Assumptions (Petroleum)'!$V$6,Model!AH$1,'Assumptions (Petroleum)'!$V$9,'Assumptions (Petroleum)'!$V$4*Model!$F$2253*AVERAGE('Assumptions (Petroleum)'!$B$2:$D$2)/10^9),0)</f>
        <v>-0.00002796659082</v>
      </c>
      <c r="R2365" s="160">
        <f>IF($F$2253&gt;0,IPMT('Assumptions (Petroleum)'!$V$6,Model!AI$1,'Assumptions (Petroleum)'!$V$9,'Assumptions (Petroleum)'!$V$4*Model!$F$2253*AVERAGE('Assumptions (Petroleum)'!$B$2:$D$2)/10^9),0)</f>
        <v>-0.00002145384513</v>
      </c>
      <c r="S2365" s="160">
        <f>IF($F$2253&gt;0,IPMT('Assumptions (Petroleum)'!$V$6,Model!AJ$1,'Assumptions (Petroleum)'!$V$9,'Assumptions (Petroleum)'!$V$4*Model!$F$2253*AVERAGE('Assumptions (Petroleum)'!$B$2:$D$2)/10^9),0)</f>
        <v>-0.00001463174401</v>
      </c>
      <c r="T2365" s="160">
        <f>IF($F$2253&gt;0,IPMT('Assumptions (Petroleum)'!$V$6,Model!AK$1,'Assumptions (Petroleum)'!$V$9,'Assumptions (Petroleum)'!$V$4*Model!$F$2253*AVERAGE('Assumptions (Petroleum)'!$B$2:$D$2)/10^9),0)</f>
        <v>-0.000007485593089</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-0.0005124606772</v>
      </c>
      <c r="H2366" s="160">
        <f>IF($G$2253&gt;0,IPMT('Assumptions (Petroleum)'!$V$6,Model!X$1,'Assumptions (Petroleum)'!$V$9,'Assumptions (Petroleum)'!$V$4*Model!$G$2253*AVERAGE('Assumptions (Petroleum)'!$C$2:$E$2)/10^9),0)</f>
        <v>-0.0004882617027</v>
      </c>
      <c r="I2366" s="160">
        <f>IF($G$2253&gt;0,IPMT('Assumptions (Petroleum)'!$V$6,Model!Y$1,'Assumptions (Petroleum)'!$V$9,'Assumptions (Petroleum)'!$V$4*Model!$G$2253*AVERAGE('Assumptions (Petroleum)'!$C$2:$E$2)/10^9),0)</f>
        <v>-0.0004629132769</v>
      </c>
      <c r="J2366" s="160">
        <f>IF($G$2253&gt;0,IPMT('Assumptions (Petroleum)'!$V$6,Model!Z$1,'Assumptions (Petroleum)'!$V$9,'Assumptions (Petroleum)'!$V$4*Model!$G$2253*AVERAGE('Assumptions (Petroleum)'!$C$2:$E$2)/10^9),0)</f>
        <v>-0.0004363608009</v>
      </c>
      <c r="K2366" s="160">
        <f>IF($G$2253&gt;0,IPMT('Assumptions (Petroleum)'!$V$6,Model!AA$1,'Assumptions (Petroleum)'!$V$9,'Assumptions (Petroleum)'!$V$4*Model!$G$2253*AVERAGE('Assumptions (Petroleum)'!$C$2:$E$2)/10^9),0)</f>
        <v>-0.0004085470822</v>
      </c>
      <c r="L2366" s="160">
        <f>IF($G$2253&gt;0,IPMT('Assumptions (Petroleum)'!$V$6,Model!AB$1,'Assumptions (Petroleum)'!$V$9,'Assumptions (Petroleum)'!$V$4*Model!$G$2253*AVERAGE('Assumptions (Petroleum)'!$C$2:$E$2)/10^9),0)</f>
        <v>-0.0003794122119</v>
      </c>
      <c r="M2366" s="160">
        <f>IF($G$2253&gt;0,IPMT('Assumptions (Petroleum)'!$V$6,Model!AC$1,'Assumptions (Petroleum)'!$V$9,'Assumptions (Petroleum)'!$V$4*Model!$G$2253*AVERAGE('Assumptions (Petroleum)'!$C$2:$E$2)/10^9),0)</f>
        <v>-0.0003488934353</v>
      </c>
      <c r="N2366" s="160">
        <f>IF($G$2253&gt;0,IPMT('Assumptions (Petroleum)'!$V$6,Model!AD$1,'Assumptions (Petroleum)'!$V$9,'Assumptions (Petroleum)'!$V$4*Model!$G$2253*AVERAGE('Assumptions (Petroleum)'!$C$2:$E$2)/10^9),0)</f>
        <v>-0.0003169250168</v>
      </c>
      <c r="O2366" s="160">
        <f>IF($G$2253&gt;0,IPMT('Assumptions (Petroleum)'!$V$6,Model!AE$1,'Assumptions (Petroleum)'!$V$9,'Assumptions (Petroleum)'!$V$4*Model!$G$2253*AVERAGE('Assumptions (Petroleum)'!$C$2:$E$2)/10^9),0)</f>
        <v>-0.0002834380984</v>
      </c>
      <c r="P2366" s="160">
        <f>IF($G$2253&gt;0,IPMT('Assumptions (Petroleum)'!$V$6,Model!AF$1,'Assumptions (Petroleum)'!$V$9,'Assumptions (Petroleum)'!$V$4*Model!$G$2253*AVERAGE('Assumptions (Petroleum)'!$C$2:$E$2)/10^9),0)</f>
        <v>-0.0002483605514</v>
      </c>
      <c r="Q2366" s="160">
        <f>IF($G$2253&gt;0,IPMT('Assumptions (Petroleum)'!$V$6,Model!AG$1,'Assumptions (Petroleum)'!$V$9,'Assumptions (Petroleum)'!$V$4*Model!$G$2253*AVERAGE('Assumptions (Petroleum)'!$C$2:$E$2)/10^9),0)</f>
        <v>-0.0002116168209</v>
      </c>
      <c r="R2366" s="160">
        <f>IF($G$2253&gt;0,IPMT('Assumptions (Petroleum)'!$V$6,Model!AH$1,'Assumptions (Petroleum)'!$V$9,'Assumptions (Petroleum)'!$V$4*Model!$G$2253*AVERAGE('Assumptions (Petroleum)'!$C$2:$E$2)/10^9),0)</f>
        <v>-0.0001731277632</v>
      </c>
      <c r="S2366" s="160">
        <f>IF($G$2253&gt;0,IPMT('Assumptions (Petroleum)'!$V$6,Model!AI$1,'Assumptions (Petroleum)'!$V$9,'Assumptions (Petroleum)'!$V$4*Model!$G$2253*AVERAGE('Assumptions (Petroleum)'!$C$2:$E$2)/10^9),0)</f>
        <v>-0.0001328104753</v>
      </c>
      <c r="T2366" s="160">
        <f>IF($G$2253&gt;0,IPMT('Assumptions (Petroleum)'!$V$6,Model!AJ$1,'Assumptions (Petroleum)'!$V$9,'Assumptions (Petroleum)'!$V$4*Model!$G$2253*AVERAGE('Assumptions (Petroleum)'!$C$2:$E$2)/10^9),0)</f>
        <v>-0.00009057811616</v>
      </c>
      <c r="U2366" s="160">
        <f>IF($G$2253&gt;0,IPMT('Assumptions (Petroleum)'!$V$6,Model!AK$1,'Assumptions (Petroleum)'!$V$9,'Assumptions (Petroleum)'!$V$4*Model!$G$2253*AVERAGE('Assumptions (Petroleum)'!$C$2:$E$2)/10^9),0)</f>
        <v>-0.00004633971999</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-0.0001441808804</v>
      </c>
      <c r="I2367" s="160">
        <f>IF($H$2253&gt;0,IPMT('Assumptions (Petroleum)'!$V$6,Model!X$1,'Assumptions (Petroleum)'!$V$9,'Assumptions (Petroleum)'!$V$4*Model!$H$2253*AVERAGE('Assumptions (Petroleum)'!$D$2:$F$2)/10^9),0)</f>
        <v>-0.0001373724957</v>
      </c>
      <c r="J2367" s="160">
        <f>IF($H$2253&gt;0,IPMT('Assumptions (Petroleum)'!$V$6,Model!Y$1,'Assumptions (Petroleum)'!$V$9,'Assumptions (Petroleum)'!$V$4*Model!$H$2253*AVERAGE('Assumptions (Petroleum)'!$D$2:$F$2)/10^9),0)</f>
        <v>-0.0001302407127</v>
      </c>
      <c r="K2367" s="160">
        <f>IF($H$2253&gt;0,IPMT('Assumptions (Petroleum)'!$V$6,Model!Z$1,'Assumptions (Petroleum)'!$V$9,'Assumptions (Petroleum)'!$V$4*Model!$H$2253*AVERAGE('Assumptions (Petroleum)'!$D$2:$F$2)/10^9),0)</f>
        <v>-0.00012277017</v>
      </c>
      <c r="L2367" s="160">
        <f>IF($H$2253&gt;0,IPMT('Assumptions (Petroleum)'!$V$6,Model!AA$1,'Assumptions (Petroleum)'!$V$9,'Assumptions (Petroleum)'!$V$4*Model!$H$2253*AVERAGE('Assumptions (Petroleum)'!$D$2:$F$2)/10^9),0)</f>
        <v>-0.0001149447765</v>
      </c>
      <c r="M2367" s="160">
        <f>IF($H$2253&gt;0,IPMT('Assumptions (Petroleum)'!$V$6,Model!AB$1,'Assumptions (Petroleum)'!$V$9,'Assumptions (Petroleum)'!$V$4*Model!$H$2253*AVERAGE('Assumptions (Petroleum)'!$D$2:$F$2)/10^9),0)</f>
        <v>-0.0001067476768</v>
      </c>
      <c r="N2367" s="160">
        <f>IF($H$2253&gt;0,IPMT('Assumptions (Petroleum)'!$V$6,Model!AC$1,'Assumptions (Petroleum)'!$V$9,'Assumptions (Petroleum)'!$V$4*Model!$H$2253*AVERAGE('Assumptions (Petroleum)'!$D$2:$F$2)/10^9),0)</f>
        <v>-0.00009816121493</v>
      </c>
      <c r="O2367" s="160">
        <f>IF($H$2253&gt;0,IPMT('Assumptions (Petroleum)'!$V$6,Model!AD$1,'Assumptions (Petroleum)'!$V$9,'Assumptions (Petroleum)'!$V$4*Model!$H$2253*AVERAGE('Assumptions (Petroleum)'!$D$2:$F$2)/10^9),0)</f>
        <v>-0.00008916689609</v>
      </c>
      <c r="P2367" s="160">
        <f>IF($H$2253&gt;0,IPMT('Assumptions (Petroleum)'!$V$6,Model!AE$1,'Assumptions (Petroleum)'!$V$9,'Assumptions (Petroleum)'!$V$4*Model!$H$2253*AVERAGE('Assumptions (Petroleum)'!$D$2:$F$2)/10^9),0)</f>
        <v>-0.0000797453471</v>
      </c>
      <c r="Q2367" s="160">
        <f>IF($H$2253&gt;0,IPMT('Assumptions (Petroleum)'!$V$6,Model!AF$1,'Assumptions (Petroleum)'!$V$9,'Assumptions (Petroleum)'!$V$4*Model!$H$2253*AVERAGE('Assumptions (Petroleum)'!$D$2:$F$2)/10^9),0)</f>
        <v>-0.00006987627453</v>
      </c>
      <c r="R2367" s="160">
        <f>IF($H$2253&gt;0,IPMT('Assumptions (Petroleum)'!$V$6,Model!AG$1,'Assumptions (Petroleum)'!$V$9,'Assumptions (Petroleum)'!$V$4*Model!$H$2253*AVERAGE('Assumptions (Petroleum)'!$D$2:$F$2)/10^9),0)</f>
        <v>-0.00005953842101</v>
      </c>
      <c r="S2367" s="160">
        <f>IF($H$2253&gt;0,IPMT('Assumptions (Petroleum)'!$V$6,Model!AH$1,'Assumptions (Petroleum)'!$V$9,'Assumptions (Petroleum)'!$V$4*Model!$H$2253*AVERAGE('Assumptions (Petroleum)'!$D$2:$F$2)/10^9),0)</f>
        <v>-0.00004870951946</v>
      </c>
      <c r="T2367" s="160">
        <f>IF($H$2253&gt;0,IPMT('Assumptions (Petroleum)'!$V$6,Model!AI$1,'Assumptions (Petroleum)'!$V$9,'Assumptions (Petroleum)'!$V$4*Model!$H$2253*AVERAGE('Assumptions (Petroleum)'!$D$2:$F$2)/10^9),0)</f>
        <v>-0.00003736624507</v>
      </c>
      <c r="U2367" s="160">
        <f>IF($H$2253&gt;0,IPMT('Assumptions (Petroleum)'!$V$6,Model!AJ$1,'Assumptions (Petroleum)'!$V$9,'Assumptions (Petroleum)'!$V$4*Model!$H$2253*AVERAGE('Assumptions (Petroleum)'!$D$2:$F$2)/10^9),0)</f>
        <v>-0.00002548416516</v>
      </c>
      <c r="V2367" s="160">
        <f>IF($H$2253&gt;0,IPMT('Assumptions (Petroleum)'!$V$6,Model!AK$1,'Assumptions (Petroleum)'!$V$9,'Assumptions (Petroleum)'!$V$4*Model!$H$2253*AVERAGE('Assumptions (Petroleum)'!$D$2:$F$2)/10^9),0)</f>
        <v>-0.00001303768645</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-0.0005371382293</v>
      </c>
      <c r="J2368" s="160">
        <f>IF($I$2253&gt;0,IPMT('Assumptions (Petroleum)'!$V$6,Model!X$1,'Assumptions (Petroleum)'!$V$9,'Assumptions (Petroleum)'!$V$4*Model!$I$2253*AVERAGE('Assumptions (Petroleum)'!$E$2:$G$2)/10^9),0)</f>
        <v>-0.0005117739528</v>
      </c>
      <c r="K2368" s="160">
        <f>IF($I$2253&gt;0,IPMT('Assumptions (Petroleum)'!$V$6,Model!Y$1,'Assumptions (Petroleum)'!$V$9,'Assumptions (Petroleum)'!$V$4*Model!$I$2253*AVERAGE('Assumptions (Petroleum)'!$E$2:$G$2)/10^9),0)</f>
        <v>-0.0004852048732</v>
      </c>
      <c r="L2368" s="160">
        <f>IF($I$2253&gt;0,IPMT('Assumptions (Petroleum)'!$V$6,Model!Z$1,'Assumptions (Petroleum)'!$V$9,'Assumptions (Petroleum)'!$V$4*Model!$I$2253*AVERAGE('Assumptions (Petroleum)'!$E$2:$G$2)/10^9),0)</f>
        <v>-0.0004573737622</v>
      </c>
      <c r="M2368" s="160">
        <f>IF($I$2253&gt;0,IPMT('Assumptions (Petroleum)'!$V$6,Model!AA$1,'Assumptions (Petroleum)'!$V$9,'Assumptions (Petroleum)'!$V$4*Model!$I$2253*AVERAGE('Assumptions (Petroleum)'!$E$2:$G$2)/10^9),0)</f>
        <v>-0.0004282206735</v>
      </c>
      <c r="N2368" s="160">
        <f>IF($I$2253&gt;0,IPMT('Assumptions (Petroleum)'!$V$6,Model!AB$1,'Assumptions (Petroleum)'!$V$9,'Assumptions (Petroleum)'!$V$4*Model!$I$2253*AVERAGE('Assumptions (Petroleum)'!$E$2:$G$2)/10^9),0)</f>
        <v>-0.0003976828131</v>
      </c>
      <c r="O2368" s="160">
        <f>IF($I$2253&gt;0,IPMT('Assumptions (Petroleum)'!$V$6,Model!AC$1,'Assumptions (Petroleum)'!$V$9,'Assumptions (Petroleum)'!$V$4*Model!$I$2253*AVERAGE('Assumptions (Petroleum)'!$E$2:$G$2)/10^9),0)</f>
        <v>-0.0003656944043</v>
      </c>
      <c r="P2368" s="160">
        <f>IF($I$2253&gt;0,IPMT('Assumptions (Petroleum)'!$V$6,Model!AD$1,'Assumptions (Petroleum)'!$V$9,'Assumptions (Petroleum)'!$V$4*Model!$I$2253*AVERAGE('Assumptions (Petroleum)'!$E$2:$G$2)/10^9),0)</f>
        <v>-0.0003321865461</v>
      </c>
      <c r="Q2368" s="160">
        <f>IF($I$2253&gt;0,IPMT('Assumptions (Petroleum)'!$V$6,Model!AE$1,'Assumptions (Petroleum)'!$V$9,'Assumptions (Petroleum)'!$V$4*Model!$I$2253*AVERAGE('Assumptions (Petroleum)'!$E$2:$G$2)/10^9),0)</f>
        <v>-0.0002970870646</v>
      </c>
      <c r="R2368" s="160">
        <f>IF($I$2253&gt;0,IPMT('Assumptions (Petroleum)'!$V$6,Model!AF$1,'Assumptions (Petroleum)'!$V$9,'Assumptions (Petroleum)'!$V$4*Model!$I$2253*AVERAGE('Assumptions (Petroleum)'!$E$2:$G$2)/10^9),0)</f>
        <v>-0.0002603203577</v>
      </c>
      <c r="S2368" s="160">
        <f>IF($I$2253&gt;0,IPMT('Assumptions (Petroleum)'!$V$6,Model!AG$1,'Assumptions (Petroleum)'!$V$9,'Assumptions (Petroleum)'!$V$4*Model!$I$2253*AVERAGE('Assumptions (Petroleum)'!$E$2:$G$2)/10^9),0)</f>
        <v>-0.0002218072323</v>
      </c>
      <c r="T2368" s="160">
        <f>IF($I$2253&gt;0,IPMT('Assumptions (Petroleum)'!$V$6,Model!AH$1,'Assumptions (Petroleum)'!$V$9,'Assumptions (Petroleum)'!$V$4*Model!$I$2253*AVERAGE('Assumptions (Petroleum)'!$E$2:$G$2)/10^9),0)</f>
        <v>-0.0001814647334</v>
      </c>
      <c r="U2368" s="160">
        <f>IF($I$2253&gt;0,IPMT('Assumptions (Petroleum)'!$V$6,Model!AI$1,'Assumptions (Petroleum)'!$V$9,'Assumptions (Petroleum)'!$V$4*Model!$I$2253*AVERAGE('Assumptions (Petroleum)'!$E$2:$G$2)/10^9),0)</f>
        <v>-0.0001392059658</v>
      </c>
      <c r="V2368" s="160">
        <f>IF($I$2253&gt;0,IPMT('Assumptions (Petroleum)'!$V$6,Model!AJ$1,'Assumptions (Petroleum)'!$V$9,'Assumptions (Petroleum)'!$V$4*Model!$I$2253*AVERAGE('Assumptions (Petroleum)'!$E$2:$G$2)/10^9),0)</f>
        <v>-0.00009493990679</v>
      </c>
      <c r="W2368" s="160">
        <f>IF($I$2253&gt;0,IPMT('Assumptions (Petroleum)'!$V$6,Model!AK$1,'Assumptions (Petroleum)'!$V$9,'Assumptions (Petroleum)'!$V$4*Model!$I$2253*AVERAGE('Assumptions (Petroleum)'!$E$2:$G$2)/10^9),0)</f>
        <v>-0.00004857120995</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-0.0001728874804</v>
      </c>
      <c r="K2369" s="160">
        <f>IF($J$2253&gt;0,IPMT('Assumptions (Petroleum)'!$V$6,Model!X$1,'Assumptions (Petroleum)'!$V$9,'Assumptions (Petroleum)'!$V$4*Model!$J$2253*AVERAGE('Assumptions (Petroleum)'!$F$2:$H$2)/10^9),0)</f>
        <v>-0.0001647235374</v>
      </c>
      <c r="L2369" s="160">
        <f>IF($J$2253&gt;0,IPMT('Assumptions (Petroleum)'!$V$6,Model!Y$1,'Assumptions (Petroleum)'!$V$9,'Assumptions (Petroleum)'!$V$4*Model!$J$2253*AVERAGE('Assumptions (Petroleum)'!$F$2:$H$2)/10^9),0)</f>
        <v>-0.0001561718072</v>
      </c>
      <c r="M2369" s="160">
        <f>IF($J$2253&gt;0,IPMT('Assumptions (Petroleum)'!$V$6,Model!Z$1,'Assumptions (Petroleum)'!$V$9,'Assumptions (Petroleum)'!$V$4*Model!$J$2253*AVERAGE('Assumptions (Petroleum)'!$F$2:$H$2)/10^9),0)</f>
        <v>-0.0001472138698</v>
      </c>
      <c r="N2369" s="160">
        <f>IF($J$2253&gt;0,IPMT('Assumptions (Petroleum)'!$V$6,Model!AA$1,'Assumptions (Petroleum)'!$V$9,'Assumptions (Petroleum)'!$V$4*Model!$J$2253*AVERAGE('Assumptions (Petroleum)'!$F$2:$H$2)/10^9),0)</f>
        <v>-0.0001378304303</v>
      </c>
      <c r="O2369" s="160">
        <f>IF($J$2253&gt;0,IPMT('Assumptions (Petroleum)'!$V$6,Model!AB$1,'Assumptions (Petroleum)'!$V$9,'Assumptions (Petroleum)'!$V$4*Model!$J$2253*AVERAGE('Assumptions (Petroleum)'!$F$2:$H$2)/10^9),0)</f>
        <v>-0.0001280012775</v>
      </c>
      <c r="P2369" s="160">
        <f>IF($J$2253&gt;0,IPMT('Assumptions (Petroleum)'!$V$6,Model!AC$1,'Assumptions (Petroleum)'!$V$9,'Assumptions (Petroleum)'!$V$4*Model!$J$2253*AVERAGE('Assumptions (Petroleum)'!$F$2:$H$2)/10^9),0)</f>
        <v>-0.0001177052399</v>
      </c>
      <c r="Q2369" s="160">
        <f>IF($J$2253&gt;0,IPMT('Assumptions (Petroleum)'!$V$6,Model!AD$1,'Assumptions (Petroleum)'!$V$9,'Assumptions (Petroleum)'!$V$4*Model!$J$2253*AVERAGE('Assumptions (Petroleum)'!$F$2:$H$2)/10^9),0)</f>
        <v>-0.0001069201405</v>
      </c>
      <c r="R2369" s="160">
        <f>IF($J$2253&gt;0,IPMT('Assumptions (Petroleum)'!$V$6,Model!AE$1,'Assumptions (Petroleum)'!$V$9,'Assumptions (Petroleum)'!$V$4*Model!$J$2253*AVERAGE('Assumptions (Petroleum)'!$F$2:$H$2)/10^9),0)</f>
        <v>-0.00009562274893</v>
      </c>
      <c r="S2369" s="160">
        <f>IF($J$2253&gt;0,IPMT('Assumptions (Petroleum)'!$V$6,Model!AF$1,'Assumptions (Petroleum)'!$V$9,'Assumptions (Petroleum)'!$V$4*Model!$J$2253*AVERAGE('Assumptions (Petroleum)'!$F$2:$H$2)/10^9),0)</f>
        <v>-0.00008378873124</v>
      </c>
      <c r="T2369" s="160">
        <f>IF($J$2253&gt;0,IPMT('Assumptions (Petroleum)'!$V$6,Model!AG$1,'Assumptions (Petroleum)'!$V$9,'Assumptions (Petroleum)'!$V$4*Model!$J$2253*AVERAGE('Assumptions (Petroleum)'!$F$2:$H$2)/10^9),0)</f>
        <v>-0.00007139259771</v>
      </c>
      <c r="U2369" s="160">
        <f>IF($J$2253&gt;0,IPMT('Assumptions (Petroleum)'!$V$6,Model!AH$1,'Assumptions (Petroleum)'!$V$9,'Assumptions (Petroleum)'!$V$4*Model!$J$2253*AVERAGE('Assumptions (Petroleum)'!$F$2:$H$2)/10^9),0)</f>
        <v>-0.00005840764783</v>
      </c>
      <c r="V2369" s="160">
        <f>IF($J$2253&gt;0,IPMT('Assumptions (Petroleum)'!$V$6,Model!AI$1,'Assumptions (Petroleum)'!$V$9,'Assumptions (Petroleum)'!$V$4*Model!$J$2253*AVERAGE('Assumptions (Petroleum)'!$F$2:$H$2)/10^9),0)</f>
        <v>-0.00004480591284</v>
      </c>
      <c r="W2369" s="160">
        <f>IF($J$2253&gt;0,IPMT('Assumptions (Petroleum)'!$V$6,Model!AJ$1,'Assumptions (Petroleum)'!$V$9,'Assumptions (Petroleum)'!$V$4*Model!$J$2253*AVERAGE('Assumptions (Petroleum)'!$F$2:$H$2)/10^9),0)</f>
        <v>-0.00003055809543</v>
      </c>
      <c r="X2369" s="160">
        <f>IF($J$2253&gt;0,IPMT('Assumptions (Petroleum)'!$V$6,Model!AK$1,'Assumptions (Petroleum)'!$V$9,'Assumptions (Petroleum)'!$V$4*Model!$J$2253*AVERAGE('Assumptions (Petroleum)'!$F$2:$H$2)/10^9),0)</f>
        <v>-0.0000156335067</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-0.0001125943142</v>
      </c>
      <c r="L2370" s="160">
        <f>IF($K$2253&gt;0,IPMT('Assumptions (Petroleum)'!$V$6,Model!X$1,'Assumptions (Petroleum)'!$V$9,'Assumptions (Petroleum)'!$V$4*Model!$K$2253*AVERAGE('Assumptions (Petroleum)'!$G$2:$I$2)/10^9),0)</f>
        <v>-0.000107277483</v>
      </c>
      <c r="M2370" s="160">
        <f>IF($K$2253&gt;0,IPMT('Assumptions (Petroleum)'!$V$6,Model!Y$1,'Assumptions (Petroleum)'!$V$9,'Assumptions (Petroleum)'!$V$4*Model!$K$2253*AVERAGE('Assumptions (Petroleum)'!$G$2:$I$2)/10^9),0)</f>
        <v>-0.0001017081023</v>
      </c>
      <c r="N2370" s="160">
        <f>IF($K$2253&gt;0,IPMT('Assumptions (Petroleum)'!$V$6,Model!Z$1,'Assumptions (Petroleum)'!$V$9,'Assumptions (Petroleum)'!$V$4*Model!$K$2253*AVERAGE('Assumptions (Petroleum)'!$G$2:$I$2)/10^9),0)</f>
        <v>-0.00009587417595</v>
      </c>
      <c r="O2370" s="160">
        <f>IF($K$2253&gt;0,IPMT('Assumptions (Petroleum)'!$V$6,Model!AA$1,'Assumptions (Petroleum)'!$V$9,'Assumptions (Petroleum)'!$V$4*Model!$K$2253*AVERAGE('Assumptions (Petroleum)'!$G$2:$I$2)/10^9),0)</f>
        <v>-0.00008976313813</v>
      </c>
      <c r="P2370" s="160">
        <f>IF($K$2253&gt;0,IPMT('Assumptions (Petroleum)'!$V$6,Model!AB$1,'Assumptions (Petroleum)'!$V$9,'Assumptions (Petroleum)'!$V$4*Model!$K$2253*AVERAGE('Assumptions (Petroleum)'!$G$2:$I$2)/10^9),0)</f>
        <v>-0.00008336182602</v>
      </c>
      <c r="Q2370" s="160">
        <f>IF($K$2253&gt;0,IPMT('Assumptions (Petroleum)'!$V$6,Model!AC$1,'Assumptions (Petroleum)'!$V$9,'Assumptions (Petroleum)'!$V$4*Model!$K$2253*AVERAGE('Assumptions (Petroleum)'!$G$2:$I$2)/10^9),0)</f>
        <v>-0.00007665645158</v>
      </c>
      <c r="R2370" s="160">
        <f>IF($K$2253&gt;0,IPMT('Assumptions (Petroleum)'!$V$6,Model!AD$1,'Assumptions (Petroleum)'!$V$9,'Assumptions (Petroleum)'!$V$4*Model!$K$2253*AVERAGE('Assumptions (Petroleum)'!$G$2:$I$2)/10^9),0)</f>
        <v>-0.00006963257186</v>
      </c>
      <c r="S2370" s="160">
        <f>IF($K$2253&gt;0,IPMT('Assumptions (Petroleum)'!$V$6,Model!AE$1,'Assumptions (Petroleum)'!$V$9,'Assumptions (Petroleum)'!$V$4*Model!$K$2253*AVERAGE('Assumptions (Petroleum)'!$G$2:$I$2)/10^9),0)</f>
        <v>-0.00006227505785</v>
      </c>
      <c r="T2370" s="160">
        <f>IF($K$2253&gt;0,IPMT('Assumptions (Petroleum)'!$V$6,Model!AF$1,'Assumptions (Petroleum)'!$V$9,'Assumptions (Petroleum)'!$V$4*Model!$K$2253*AVERAGE('Assumptions (Petroleum)'!$G$2:$I$2)/10^9),0)</f>
        <v>-0.00005456806193</v>
      </c>
      <c r="U2370" s="160">
        <f>IF($K$2253&gt;0,IPMT('Assumptions (Petroleum)'!$V$6,Model!AG$1,'Assumptions (Petroleum)'!$V$9,'Assumptions (Petroleum)'!$V$4*Model!$K$2253*AVERAGE('Assumptions (Petroleum)'!$G$2:$I$2)/10^9),0)</f>
        <v>-0.00004649498369</v>
      </c>
      <c r="V2370" s="160">
        <f>IF($K$2253&gt;0,IPMT('Assumptions (Petroleum)'!$V$6,Model!AH$1,'Assumptions (Petroleum)'!$V$9,'Assumptions (Petroleum)'!$V$4*Model!$K$2253*AVERAGE('Assumptions (Petroleum)'!$G$2:$I$2)/10^9),0)</f>
        <v>-0.00003803843425</v>
      </c>
      <c r="W2370" s="160">
        <f>IF($K$2253&gt;0,IPMT('Assumptions (Petroleum)'!$V$6,Model!AI$1,'Assumptions (Petroleum)'!$V$9,'Assumptions (Petroleum)'!$V$4*Model!$K$2253*AVERAGE('Assumptions (Petroleum)'!$G$2:$I$2)/10^9),0)</f>
        <v>-0.0000291801987</v>
      </c>
      <c r="X2370" s="160">
        <f>IF($K$2253&gt;0,IPMT('Assumptions (Petroleum)'!$V$6,Model!AJ$1,'Assumptions (Petroleum)'!$V$9,'Assumptions (Petroleum)'!$V$4*Model!$K$2253*AVERAGE('Assumptions (Petroleum)'!$G$2:$I$2)/10^9),0)</f>
        <v>-0.00001990119696</v>
      </c>
      <c r="Y2370" s="160">
        <f>IF($K$2253&gt;0,IPMT('Assumptions (Petroleum)'!$V$6,Model!AK$1,'Assumptions (Petroleum)'!$V$9,'Assumptions (Petroleum)'!$V$4*Model!$K$2253*AVERAGE('Assumptions (Petroleum)'!$G$2:$I$2)/10^9),0)</f>
        <v>-0.00001018144265</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-0.0001690014112</v>
      </c>
      <c r="M2371" s="160">
        <f>IF($L$2253&gt;0,IPMT('Assumptions (Petroleum)'!$V$6,Model!X$1,'Assumptions (Petroleum)'!$V$9,'Assumptions (Petroleum)'!$V$4*Model!$L$2253*AVERAGE('Assumptions (Petroleum)'!$H$2:$J$2)/10^9),0)</f>
        <v>-0.0001610209729</v>
      </c>
      <c r="N2371" s="160">
        <f>IF($L$2253&gt;0,IPMT('Assumptions (Petroleum)'!$V$6,Model!Y$1,'Assumptions (Petroleum)'!$V$9,'Assumptions (Petroleum)'!$V$4*Model!$L$2253*AVERAGE('Assumptions (Petroleum)'!$H$2:$J$2)/10^9),0)</f>
        <v>-0.0001526614637</v>
      </c>
      <c r="O2371" s="160">
        <f>IF($L$2253&gt;0,IPMT('Assumptions (Petroleum)'!$V$6,Model!Z$1,'Assumptions (Petroleum)'!$V$9,'Assumptions (Petroleum)'!$V$4*Model!$L$2253*AVERAGE('Assumptions (Petroleum)'!$H$2:$J$2)/10^9),0)</f>
        <v>-0.0001439048778</v>
      </c>
      <c r="P2371" s="160">
        <f>IF($L$2253&gt;0,IPMT('Assumptions (Petroleum)'!$V$6,Model!AA$1,'Assumptions (Petroleum)'!$V$9,'Assumptions (Petroleum)'!$V$4*Model!$L$2253*AVERAGE('Assumptions (Petroleum)'!$H$2:$J$2)/10^9),0)</f>
        <v>-0.0001347323542</v>
      </c>
      <c r="Q2371" s="160">
        <f>IF($L$2253&gt;0,IPMT('Assumptions (Petroleum)'!$V$6,Model!AB$1,'Assumptions (Petroleum)'!$V$9,'Assumptions (Petroleum)'!$V$4*Model!$L$2253*AVERAGE('Assumptions (Petroleum)'!$H$2:$J$2)/10^9),0)</f>
        <v>-0.0001251241356</v>
      </c>
      <c r="R2371" s="160">
        <f>IF($L$2253&gt;0,IPMT('Assumptions (Petroleum)'!$V$6,Model!AC$1,'Assumptions (Petroleum)'!$V$9,'Assumptions (Petroleum)'!$V$4*Model!$L$2253*AVERAGE('Assumptions (Petroleum)'!$H$2:$J$2)/10^9),0)</f>
        <v>-0.0001150595266</v>
      </c>
      <c r="S2371" s="160">
        <f>IF($L$2253&gt;0,IPMT('Assumptions (Petroleum)'!$V$6,Model!AD$1,'Assumptions (Petroleum)'!$V$9,'Assumptions (Petroleum)'!$V$4*Model!$L$2253*AVERAGE('Assumptions (Petroleum)'!$H$2:$J$2)/10^9),0)</f>
        <v>-0.0001045168488</v>
      </c>
      <c r="T2371" s="160">
        <f>IF($L$2253&gt;0,IPMT('Assumptions (Petroleum)'!$V$6,Model!AE$1,'Assumptions (Petroleum)'!$V$9,'Assumptions (Petroleum)'!$V$4*Model!$L$2253*AVERAGE('Assumptions (Petroleum)'!$H$2:$J$2)/10^9),0)</f>
        <v>-0.00009347339369</v>
      </c>
      <c r="U2371" s="160">
        <f>IF($L$2253&gt;0,IPMT('Assumptions (Petroleum)'!$V$6,Model!AF$1,'Assumptions (Petroleum)'!$V$9,'Assumptions (Petroleum)'!$V$4*Model!$L$2253*AVERAGE('Assumptions (Petroleum)'!$H$2:$J$2)/10^9),0)</f>
        <v>-0.0000819053745</v>
      </c>
      <c r="V2371" s="160">
        <f>IF($L$2253&gt;0,IPMT('Assumptions (Petroleum)'!$V$6,Model!AG$1,'Assumptions (Petroleum)'!$V$9,'Assumptions (Petroleum)'!$V$4*Model!$L$2253*AVERAGE('Assumptions (Petroleum)'!$H$2:$J$2)/10^9),0)</f>
        <v>-0.0000697878744</v>
      </c>
      <c r="W2371" s="160">
        <f>IF($L$2253&gt;0,IPMT('Assumptions (Petroleum)'!$V$6,Model!AH$1,'Assumptions (Petroleum)'!$V$9,'Assumptions (Petroleum)'!$V$4*Model!$L$2253*AVERAGE('Assumptions (Petroleum)'!$H$2:$J$2)/10^9),0)</f>
        <v>-0.00005709479304</v>
      </c>
      <c r="X2371" s="160">
        <f>IF($L$2253&gt;0,IPMT('Assumptions (Petroleum)'!$V$6,Model!AI$1,'Assumptions (Petroleum)'!$V$9,'Assumptions (Petroleum)'!$V$4*Model!$L$2253*AVERAGE('Assumptions (Petroleum)'!$H$2:$J$2)/10^9),0)</f>
        <v>-0.00004379879032</v>
      </c>
      <c r="Y2371" s="160">
        <f>IF($L$2253&gt;0,IPMT('Assumptions (Petroleum)'!$V$6,Model!AJ$1,'Assumptions (Petroleum)'!$V$9,'Assumptions (Petroleum)'!$V$4*Model!$L$2253*AVERAGE('Assumptions (Petroleum)'!$H$2:$J$2)/10^9),0)</f>
        <v>-0.00002987122747</v>
      </c>
      <c r="Z2371" s="160">
        <f>IF($L$2253&gt;0,IPMT('Assumptions (Petroleum)'!$V$6,Model!AK$1,'Assumptions (Petroleum)'!$V$9,'Assumptions (Petroleum)'!$V$4*Model!$L$2253*AVERAGE('Assumptions (Petroleum)'!$H$2:$J$2)/10^9),0)</f>
        <v>-0.00001528210538</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-0.00006629367902</v>
      </c>
      <c r="N2372" s="160">
        <f>IF($M$2253&gt;0,IPMT('Assumptions (Petroleum)'!$V$6,Model!X$1,'Assumptions (Petroleum)'!$V$9,'Assumptions (Petroleum)'!$V$4*Model!$M$2253*AVERAGE('Assumptions (Petroleum)'!$I$2:$K$2)/10^9),0)</f>
        <v>-0.00006316321629</v>
      </c>
      <c r="O2372" s="160">
        <f>IF($M$2253&gt;0,IPMT('Assumptions (Petroleum)'!$V$6,Model!Y$1,'Assumptions (Petroleum)'!$V$9,'Assumptions (Petroleum)'!$V$4*Model!$M$2253*AVERAGE('Assumptions (Petroleum)'!$I$2:$K$2)/10^9),0)</f>
        <v>-0.00005988405658</v>
      </c>
      <c r="P2372" s="160">
        <f>IF($M$2253&gt;0,IPMT('Assumptions (Petroleum)'!$V$6,Model!Z$1,'Assumptions (Petroleum)'!$V$9,'Assumptions (Petroleum)'!$V$4*Model!$M$2253*AVERAGE('Assumptions (Petroleum)'!$I$2:$K$2)/10^9),0)</f>
        <v>-0.00005644913679</v>
      </c>
      <c r="Q2372" s="160">
        <f>IF($M$2253&gt;0,IPMT('Assumptions (Petroleum)'!$V$6,Model!AA$1,'Assumptions (Petroleum)'!$V$9,'Assumptions (Petroleum)'!$V$4*Model!$M$2253*AVERAGE('Assumptions (Petroleum)'!$I$2:$K$2)/10^9),0)</f>
        <v>-0.00005285105831</v>
      </c>
      <c r="R2372" s="160">
        <f>IF($M$2253&gt;0,IPMT('Assumptions (Petroleum)'!$V$6,Model!AB$1,'Assumptions (Petroleum)'!$V$9,'Assumptions (Petroleum)'!$V$4*Model!$M$2253*AVERAGE('Assumptions (Petroleum)'!$I$2:$K$2)/10^9),0)</f>
        <v>-0.00004908207109</v>
      </c>
      <c r="S2372" s="160">
        <f>IF($M$2253&gt;0,IPMT('Assumptions (Petroleum)'!$V$6,Model!AC$1,'Assumptions (Petroleum)'!$V$9,'Assumptions (Petroleum)'!$V$4*Model!$M$2253*AVERAGE('Assumptions (Petroleum)'!$I$2:$K$2)/10^9),0)</f>
        <v>-0.00004513405699</v>
      </c>
      <c r="T2372" s="160">
        <f>IF($M$2253&gt;0,IPMT('Assumptions (Petroleum)'!$V$6,Model!AD$1,'Assumptions (Petroleum)'!$V$9,'Assumptions (Petroleum)'!$V$4*Model!$M$2253*AVERAGE('Assumptions (Petroleum)'!$I$2:$K$2)/10^9),0)</f>
        <v>-0.00004099851222</v>
      </c>
      <c r="U2372" s="160">
        <f>IF($M$2253&gt;0,IPMT('Assumptions (Petroleum)'!$V$6,Model!AE$1,'Assumptions (Petroleum)'!$V$9,'Assumptions (Petroleum)'!$V$4*Model!$M$2253*AVERAGE('Assumptions (Petroleum)'!$I$2:$K$2)/10^9),0)</f>
        <v>-0.00003666652907</v>
      </c>
      <c r="V2372" s="160">
        <f>IF($M$2253&gt;0,IPMT('Assumptions (Petroleum)'!$V$6,Model!AF$1,'Assumptions (Petroleum)'!$V$9,'Assumptions (Petroleum)'!$V$4*Model!$M$2253*AVERAGE('Assumptions (Petroleum)'!$I$2:$K$2)/10^9),0)</f>
        <v>-0.00003212877672</v>
      </c>
      <c r="W2372" s="160">
        <f>IF($M$2253&gt;0,IPMT('Assumptions (Petroleum)'!$V$6,Model!AG$1,'Assumptions (Petroleum)'!$V$9,'Assumptions (Petroleum)'!$V$4*Model!$M$2253*AVERAGE('Assumptions (Petroleum)'!$I$2:$K$2)/10^9),0)</f>
        <v>-0.00002737548113</v>
      </c>
      <c r="X2372" s="160">
        <f>IF($M$2253&gt;0,IPMT('Assumptions (Petroleum)'!$V$6,Model!AH$1,'Assumptions (Petroleum)'!$V$9,'Assumptions (Petroleum)'!$V$4*Model!$M$2253*AVERAGE('Assumptions (Petroleum)'!$I$2:$K$2)/10^9),0)</f>
        <v>-0.000022396404</v>
      </c>
      <c r="Y2372" s="160">
        <f>IF($M$2253&gt;0,IPMT('Assumptions (Petroleum)'!$V$6,Model!AI$1,'Assumptions (Petroleum)'!$V$9,'Assumptions (Petroleum)'!$V$4*Model!$M$2253*AVERAGE('Assumptions (Petroleum)'!$I$2:$K$2)/10^9),0)</f>
        <v>-0.00001718082071</v>
      </c>
      <c r="Z2372" s="160">
        <f>IF($M$2253&gt;0,IPMT('Assumptions (Petroleum)'!$V$6,Model!AJ$1,'Assumptions (Petroleum)'!$V$9,'Assumptions (Petroleum)'!$V$4*Model!$M$2253*AVERAGE('Assumptions (Petroleum)'!$I$2:$K$2)/10^9),0)</f>
        <v>-0.00001171749722</v>
      </c>
      <c r="AA2372" s="160">
        <f>IF($M$2253&gt;0,IPMT('Assumptions (Petroleum)'!$V$6,Model!AK$1,'Assumptions (Petroleum)'!$V$9,'Assumptions (Petroleum)'!$V$4*Model!$M$2253*AVERAGE('Assumptions (Petroleum)'!$I$2:$K$2)/10^9),0)</f>
        <v>-0.000005994665853</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-0.0003218023254</v>
      </c>
      <c r="P2374" s="160">
        <f>IF($O$2253&gt;0,IPMT('Assumptions (Petroleum)'!$V$6,Model!X$1,'Assumptions (Petroleum)'!$V$9,'Assumptions (Petroleum)'!$V$4*Model!$O$2253*AVERAGE('Assumptions (Petroleum)'!$K$2:$M$2)/10^9),0)</f>
        <v>-0.0003066064545</v>
      </c>
      <c r="Q2374" s="160">
        <f>IF($O$2253&gt;0,IPMT('Assumptions (Petroleum)'!$V$6,Model!Y$1,'Assumptions (Petroleum)'!$V$9,'Assumptions (Petroleum)'!$V$4*Model!$O$2253*AVERAGE('Assumptions (Petroleum)'!$K$2:$M$2)/10^9),0)</f>
        <v>-0.0002906887798</v>
      </c>
      <c r="R2374" s="160">
        <f>IF($O$2253&gt;0,IPMT('Assumptions (Petroleum)'!$V$6,Model!Z$1,'Assumptions (Petroleum)'!$V$9,'Assumptions (Petroleum)'!$V$4*Model!$O$2253*AVERAGE('Assumptions (Petroleum)'!$K$2:$M$2)/10^9),0)</f>
        <v>-0.0002740150155</v>
      </c>
      <c r="S2374" s="160">
        <f>IF($O$2253&gt;0,IPMT('Assumptions (Petroleum)'!$V$6,Model!AA$1,'Assumptions (Petroleum)'!$V$9,'Assumptions (Petroleum)'!$V$4*Model!$O$2253*AVERAGE('Assumptions (Petroleum)'!$K$2:$M$2)/10^9),0)</f>
        <v>-0.0002565492474</v>
      </c>
      <c r="T2374" s="160">
        <f>IF($O$2253&gt;0,IPMT('Assumptions (Petroleum)'!$V$6,Model!AB$1,'Assumptions (Petroleum)'!$V$9,'Assumptions (Petroleum)'!$V$4*Model!$O$2253*AVERAGE('Assumptions (Petroleum)'!$K$2:$M$2)/10^9),0)</f>
        <v>-0.0002382538554</v>
      </c>
      <c r="U2374" s="160">
        <f>IF($O$2253&gt;0,IPMT('Assumptions (Petroleum)'!$V$6,Model!AC$1,'Assumptions (Petroleum)'!$V$9,'Assumptions (Petroleum)'!$V$4*Model!$O$2253*AVERAGE('Assumptions (Petroleum)'!$K$2:$M$2)/10^9),0)</f>
        <v>-0.0002190894322</v>
      </c>
      <c r="V2374" s="160">
        <f>IF($O$2253&gt;0,IPMT('Assumptions (Petroleum)'!$V$6,Model!AD$1,'Assumptions (Petroleum)'!$V$9,'Assumptions (Petroleum)'!$V$4*Model!$O$2253*AVERAGE('Assumptions (Petroleum)'!$K$2:$M$2)/10^9),0)</f>
        <v>-0.0001990146989</v>
      </c>
      <c r="W2374" s="160">
        <f>IF($O$2253&gt;0,IPMT('Assumptions (Petroleum)'!$V$6,Model!AE$1,'Assumptions (Petroleum)'!$V$9,'Assumptions (Petroleum)'!$V$4*Model!$O$2253*AVERAGE('Assumptions (Petroleum)'!$K$2:$M$2)/10^9),0)</f>
        <v>-0.0001779864158</v>
      </c>
      <c r="X2374" s="160">
        <f>IF($O$2253&gt;0,IPMT('Assumptions (Petroleum)'!$V$6,Model!AF$1,'Assumptions (Petroleum)'!$V$9,'Assumptions (Petroleum)'!$V$4*Model!$O$2253*AVERAGE('Assumptions (Petroleum)'!$K$2:$M$2)/10^9),0)</f>
        <v>-0.0001559592892</v>
      </c>
      <c r="Y2374" s="160">
        <f>IF($O$2253&gt;0,IPMT('Assumptions (Petroleum)'!$V$6,Model!AG$1,'Assumptions (Petroleum)'!$V$9,'Assumptions (Petroleum)'!$V$4*Model!$O$2253*AVERAGE('Assumptions (Petroleum)'!$K$2:$M$2)/10^9),0)</f>
        <v>-0.0001328858741</v>
      </c>
      <c r="Z2374" s="160">
        <f>IF($O$2253&gt;0,IPMT('Assumptions (Petroleum)'!$V$6,Model!AH$1,'Assumptions (Petroleum)'!$V$9,'Assumptions (Petroleum)'!$V$4*Model!$O$2253*AVERAGE('Assumptions (Petroleum)'!$K$2:$M$2)/10^9),0)</f>
        <v>-0.0001087164718</v>
      </c>
      <c r="AA2374" s="160">
        <f>IF($O$2253&gt;0,IPMT('Assumptions (Petroleum)'!$V$6,Model!AI$1,'Assumptions (Petroleum)'!$V$9,'Assumptions (Petroleum)'!$V$4*Model!$O$2253*AVERAGE('Assumptions (Petroleum)'!$K$2:$M$2)/10^9),0)</f>
        <v>-0.00008339902294</v>
      </c>
      <c r="AB2374" s="160">
        <f>IF($O$2253&gt;0,IPMT('Assumptions (Petroleum)'!$V$6,Model!AJ$1,'Assumptions (Petroleum)'!$V$9,'Assumptions (Petroleum)'!$V$4*Model!$O$2253*AVERAGE('Assumptions (Petroleum)'!$K$2:$M$2)/10^9),0)</f>
        <v>-0.00005687899521</v>
      </c>
      <c r="AC2374" s="160">
        <f>IF($O$2253&gt;0,IPMT('Assumptions (Petroleum)'!$V$6,Model!AK$1,'Assumptions (Petroleum)'!$V$9,'Assumptions (Petroleum)'!$V$4*Model!$O$2253*AVERAGE('Assumptions (Petroleum)'!$K$2:$M$2)/10^9),0)</f>
        <v>-0.00002909926617</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-0.000109983934</v>
      </c>
      <c r="R2376" s="160">
        <f>IF($Q$2253&gt;0,IPMT('Assumptions (Petroleum)'!$V$6,Model!X$1,'Assumptions (Petroleum)'!$V$9,'Assumptions (Petroleum)'!$V$4*Model!$Q$2253*AVERAGE('Assumptions (Petroleum)'!$M$2:$O$2)/10^9),0)</f>
        <v>-0.0001047903679</v>
      </c>
      <c r="S2376" s="160">
        <f>IF($Q$2253&gt;0,IPMT('Assumptions (Petroleum)'!$V$6,Model!Y$1,'Assumptions (Petroleum)'!$V$9,'Assumptions (Petroleum)'!$V$4*Model!$Q$2253*AVERAGE('Assumptions (Petroleum)'!$M$2:$O$2)/10^9),0)</f>
        <v>-0.00009935010736</v>
      </c>
      <c r="T2376" s="160">
        <f>IF($Q$2253&gt;0,IPMT('Assumptions (Petroleum)'!$V$6,Model!Z$1,'Assumptions (Petroleum)'!$V$9,'Assumptions (Petroleum)'!$V$4*Model!$Q$2253*AVERAGE('Assumptions (Petroleum)'!$M$2:$O$2)/10^9),0)</f>
        <v>-0.00009365143446</v>
      </c>
      <c r="U2376" s="160">
        <f>IF($Q$2253&gt;0,IPMT('Assumptions (Petroleum)'!$V$6,Model!AA$1,'Assumptions (Petroleum)'!$V$9,'Assumptions (Petroleum)'!$V$4*Model!$Q$2253*AVERAGE('Assumptions (Petroleum)'!$M$2:$O$2)/10^9),0)</f>
        <v>-0.0000876820746</v>
      </c>
      <c r="V2376" s="160">
        <f>IF($Q$2253&gt;0,IPMT('Assumptions (Petroleum)'!$V$6,Model!AB$1,'Assumptions (Petroleum)'!$V$9,'Assumptions (Petroleum)'!$V$4*Model!$Q$2253*AVERAGE('Assumptions (Petroleum)'!$M$2:$O$2)/10^9),0)</f>
        <v>-0.00008142917015</v>
      </c>
      <c r="W2376" s="160">
        <f>IF($Q$2253&gt;0,IPMT('Assumptions (Petroleum)'!$V$6,Model!AC$1,'Assumptions (Petroleum)'!$V$9,'Assumptions (Petroleum)'!$V$4*Model!$Q$2253*AVERAGE('Assumptions (Petroleum)'!$M$2:$O$2)/10^9),0)</f>
        <v>-0.00007487925273</v>
      </c>
      <c r="X2376" s="160">
        <f>IF($Q$2253&gt;0,IPMT('Assumptions (Petroleum)'!$V$6,Model!AD$1,'Assumptions (Petroleum)'!$V$9,'Assumptions (Petroleum)'!$V$4*Model!$Q$2253*AVERAGE('Assumptions (Petroleum)'!$M$2:$O$2)/10^9),0)</f>
        <v>-0.00006801821424</v>
      </c>
      <c r="Y2376" s="160">
        <f>IF($Q$2253&gt;0,IPMT('Assumptions (Petroleum)'!$V$6,Model!AE$1,'Assumptions (Petroleum)'!$V$9,'Assumptions (Petroleum)'!$V$4*Model!$Q$2253*AVERAGE('Assumptions (Petroleum)'!$M$2:$O$2)/10^9),0)</f>
        <v>-0.00006083127642</v>
      </c>
      <c r="Z2376" s="160">
        <f>IF($Q$2253&gt;0,IPMT('Assumptions (Petroleum)'!$V$6,Model!AF$1,'Assumptions (Petroleum)'!$V$9,'Assumptions (Petroleum)'!$V$4*Model!$Q$2253*AVERAGE('Assumptions (Petroleum)'!$M$2:$O$2)/10^9),0)</f>
        <v>-0.00005330295905</v>
      </c>
      <c r="AA2376" s="160">
        <f>IF($Q$2253&gt;0,IPMT('Assumptions (Petroleum)'!$V$6,Model!AG$1,'Assumptions (Petroleum)'!$V$9,'Assumptions (Petroleum)'!$V$4*Model!$Q$2253*AVERAGE('Assumptions (Petroleum)'!$M$2:$O$2)/10^9),0)</f>
        <v>-0.00004541704661</v>
      </c>
      <c r="AB2376" s="160">
        <f>IF($Q$2253&gt;0,IPMT('Assumptions (Petroleum)'!$V$6,Model!AH$1,'Assumptions (Petroleum)'!$V$9,'Assumptions (Petroleum)'!$V$4*Model!$Q$2253*AVERAGE('Assumptions (Petroleum)'!$M$2:$O$2)/10^9),0)</f>
        <v>-0.00003715655333</v>
      </c>
      <c r="AC2376" s="160">
        <f>IF($Q$2253&gt;0,IPMT('Assumptions (Petroleum)'!$V$6,Model!AI$1,'Assumptions (Petroleum)'!$V$9,'Assumptions (Petroleum)'!$V$4*Model!$Q$2253*AVERAGE('Assumptions (Petroleum)'!$M$2:$O$2)/10^9),0)</f>
        <v>-0.00002850368662</v>
      </c>
      <c r="AD2376" s="160">
        <f>IF($Q$2253&gt;0,IPMT('Assumptions (Petroleum)'!$V$6,Model!AJ$1,'Assumptions (Petroleum)'!$V$9,'Assumptions (Petroleum)'!$V$4*Model!$Q$2253*AVERAGE('Assumptions (Petroleum)'!$M$2:$O$2)/10^9),0)</f>
        <v>-0.00001943980874</v>
      </c>
      <c r="AE2376" s="160">
        <f>IF($Q$2253&gt;0,IPMT('Assumptions (Petroleum)'!$V$6,Model!AK$1,'Assumptions (Petroleum)'!$V$9,'Assumptions (Petroleum)'!$V$4*Model!$Q$2253*AVERAGE('Assumptions (Petroleum)'!$M$2:$O$2)/10^9),0)</f>
        <v>-0.000009945396655</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-0.00009754085261</v>
      </c>
      <c r="S2377" s="177">
        <f>IF($R$2253&gt;0,IPMT('Assumptions (Petroleum)'!$V$6,Model!X$1,'Assumptions (Petroleum)'!$V$9,'Assumptions (Petroleum)'!$V$4*Model!$R$2253*AVERAGE('Assumptions (Petroleum)'!$N$2:$P$2)/10^9),0)</f>
        <v>-0.0000929348629</v>
      </c>
      <c r="T2377" s="177">
        <f>IF($R$2253&gt;0,IPMT('Assumptions (Petroleum)'!$V$6,Model!Y$1,'Assumptions (Petroleum)'!$V$9,'Assumptions (Petroleum)'!$V$4*Model!$R$2253*AVERAGE('Assumptions (Petroleum)'!$N$2:$P$2)/10^9),0)</f>
        <v>-0.00008811008867</v>
      </c>
      <c r="U2377" s="177">
        <f>IF($R$2253&gt;0,IPMT('Assumptions (Petroleum)'!$V$6,Model!Z$1,'Assumptions (Petroleum)'!$V$9,'Assumptions (Petroleum)'!$V$4*Model!$R$2253*AVERAGE('Assumptions (Petroleum)'!$N$2:$P$2)/10^9),0)</f>
        <v>-0.00008305613768</v>
      </c>
      <c r="V2377" s="177">
        <f>IF($R$2253&gt;0,IPMT('Assumptions (Petroleum)'!$V$6,Model!AA$1,'Assumptions (Petroleum)'!$V$9,'Assumptions (Petroleum)'!$V$4*Model!$R$2253*AVERAGE('Assumptions (Petroleum)'!$N$2:$P$2)/10^9),0)</f>
        <v>-0.000077762124</v>
      </c>
      <c r="W2377" s="177">
        <f>IF($R$2253&gt;0,IPMT('Assumptions (Petroleum)'!$V$6,Model!AB$1,'Assumptions (Petroleum)'!$V$9,'Assumptions (Petroleum)'!$V$4*Model!$R$2253*AVERAGE('Assumptions (Petroleum)'!$N$2:$P$2)/10^9),0)</f>
        <v>-0.00007221664468</v>
      </c>
      <c r="X2377" s="177">
        <f>IF($R$2253&gt;0,IPMT('Assumptions (Petroleum)'!$V$6,Model!AC$1,'Assumptions (Petroleum)'!$V$9,'Assumptions (Petroleum)'!$V$4*Model!$R$2253*AVERAGE('Assumptions (Petroleum)'!$N$2:$P$2)/10^9),0)</f>
        <v>-0.0000664077551</v>
      </c>
      <c r="Y2377" s="177">
        <f>IF($R$2253&gt;0,IPMT('Assumptions (Petroleum)'!$V$6,Model!AD$1,'Assumptions (Petroleum)'!$V$9,'Assumptions (Petroleum)'!$V$4*Model!$R$2253*AVERAGE('Assumptions (Petroleum)'!$N$2:$P$2)/10^9),0)</f>
        <v>-0.00006032294325</v>
      </c>
      <c r="Z2377" s="177">
        <f>IF($R$2253&gt;0,IPMT('Assumptions (Petroleum)'!$V$6,Model!AE$1,'Assumptions (Petroleum)'!$V$9,'Assumptions (Petroleum)'!$V$4*Model!$R$2253*AVERAGE('Assumptions (Petroleum)'!$N$2:$P$2)/10^9),0)</f>
        <v>-0.00005394910285</v>
      </c>
      <c r="AA2377" s="177">
        <f>IF($R$2253&gt;0,IPMT('Assumptions (Petroleum)'!$V$6,Model!AF$1,'Assumptions (Petroleum)'!$V$9,'Assumptions (Petroleum)'!$V$4*Model!$R$2253*AVERAGE('Assumptions (Petroleum)'!$N$2:$P$2)/10^9),0)</f>
        <v>-0.00004727250502</v>
      </c>
      <c r="AB2377" s="177">
        <f>IF($R$2253&gt;0,IPMT('Assumptions (Petroleum)'!$V$6,Model!AG$1,'Assumptions (Petroleum)'!$V$9,'Assumptions (Petroleum)'!$V$4*Model!$R$2253*AVERAGE('Assumptions (Petroleum)'!$N$2:$P$2)/10^9),0)</f>
        <v>-0.0000402787688</v>
      </c>
      <c r="AC2377" s="177">
        <f>IF($R$2253&gt;0,IPMT('Assumptions (Petroleum)'!$V$6,Model!AH$1,'Assumptions (Petroleum)'!$V$9,'Assumptions (Petroleum)'!$V$4*Model!$R$2253*AVERAGE('Assumptions (Petroleum)'!$N$2:$P$2)/10^9),0)</f>
        <v>-0.00003295283011</v>
      </c>
      <c r="AD2377" s="177">
        <f>IF($R$2253&gt;0,IPMT('Assumptions (Petroleum)'!$V$6,Model!AI$1,'Assumptions (Petroleum)'!$V$9,'Assumptions (Petroleum)'!$V$4*Model!$R$2253*AVERAGE('Assumptions (Petroleum)'!$N$2:$P$2)/10^9),0)</f>
        <v>-0.00002527890933</v>
      </c>
      <c r="AE2377" s="177">
        <f>IF($R$2253&gt;0,IPMT('Assumptions (Petroleum)'!$V$6,Model!AJ$1,'Assumptions (Petroleum)'!$V$9,'Assumptions (Petroleum)'!$V$4*Model!$R$2253*AVERAGE('Assumptions (Petroleum)'!$N$2:$P$2)/10^9),0)</f>
        <v>-0.00001724047731</v>
      </c>
      <c r="AF2377" s="177">
        <f>IF($R$2253&gt;0,IPMT('Assumptions (Petroleum)'!$V$6,Model!AK$1,'Assumptions (Petroleum)'!$V$9,'Assumptions (Petroleum)'!$V$4*Model!$R$2253*AVERAGE('Assumptions (Petroleum)'!$N$2:$P$2)/10^9),0)</f>
        <v>-0.000008820219771</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-0.0001939886393</v>
      </c>
      <c r="T2378" s="160">
        <f>IF($S$2253&gt;0,IPMT('Assumptions (Petroleum)'!$V$6,Model!X$1,'Assumptions (Petroleum)'!$V$9,'Assumptions (Petroleum)'!$V$4*Model!$S$2253*AVERAGE('Assumptions (Petroleum)'!$O$2:$Q$2)/10^9),0)</f>
        <v>-0.0001848282757</v>
      </c>
      <c r="U2378" s="160">
        <f>IF($S$2253&gt;0,IPMT('Assumptions (Petroleum)'!$V$6,Model!Y$1,'Assumptions (Petroleum)'!$V$9,'Assumptions (Petroleum)'!$V$4*Model!$S$2253*AVERAGE('Assumptions (Petroleum)'!$O$2:$Q$2)/10^9),0)</f>
        <v>-0.0001752327948</v>
      </c>
      <c r="V2378" s="160">
        <f>IF($S$2253&gt;0,IPMT('Assumptions (Petroleum)'!$V$6,Model!Z$1,'Assumptions (Petroleum)'!$V$9,'Assumptions (Petroleum)'!$V$4*Model!$S$2253*AVERAGE('Assumptions (Petroleum)'!$O$2:$Q$2)/10^9),0)</f>
        <v>-0.0001651815286</v>
      </c>
      <c r="W2378" s="160">
        <f>IF($S$2253&gt;0,IPMT('Assumptions (Petroleum)'!$V$6,Model!AA$1,'Assumptions (Petroleum)'!$V$9,'Assumptions (Petroleum)'!$V$4*Model!$S$2253*AVERAGE('Assumptions (Petroleum)'!$O$2:$Q$2)/10^9),0)</f>
        <v>-0.0001546528272</v>
      </c>
      <c r="X2378" s="160">
        <f>IF($S$2253&gt;0,IPMT('Assumptions (Petroleum)'!$V$6,Model!AB$1,'Assumptions (Petroleum)'!$V$9,'Assumptions (Petroleum)'!$V$4*Model!$S$2253*AVERAGE('Assumptions (Petroleum)'!$O$2:$Q$2)/10^9),0)</f>
        <v>-0.0001436240125</v>
      </c>
      <c r="Y2378" s="160">
        <f>IF($S$2253&gt;0,IPMT('Assumptions (Petroleum)'!$V$6,Model!AC$1,'Assumptions (Petroleum)'!$V$9,'Assumptions (Petroleum)'!$V$4*Model!$S$2253*AVERAGE('Assumptions (Petroleum)'!$O$2:$Q$2)/10^9),0)</f>
        <v>-0.0001320713291</v>
      </c>
      <c r="Z2378" s="160">
        <f>IF($S$2253&gt;0,IPMT('Assumptions (Petroleum)'!$V$6,Model!AD$1,'Assumptions (Petroleum)'!$V$9,'Assumptions (Petroleum)'!$V$4*Model!$S$2253*AVERAGE('Assumptions (Petroleum)'!$O$2:$Q$2)/10^9),0)</f>
        <v>-0.0001199698933</v>
      </c>
      <c r="AA2378" s="160">
        <f>IF($S$2253&gt;0,IPMT('Assumptions (Petroleum)'!$V$6,Model!AE$1,'Assumptions (Petroleum)'!$V$9,'Assumptions (Petroleum)'!$V$4*Model!$S$2253*AVERAGE('Assumptions (Petroleum)'!$O$2:$Q$2)/10^9),0)</f>
        <v>-0.0001072936393</v>
      </c>
      <c r="AB2378" s="160">
        <f>IF($S$2253&gt;0,IPMT('Assumptions (Petroleum)'!$V$6,Model!AF$1,'Assumptions (Petroleum)'!$V$9,'Assumptions (Petroleum)'!$V$4*Model!$S$2253*AVERAGE('Assumptions (Petroleum)'!$O$2:$Q$2)/10^9),0)</f>
        <v>-0.00009401526314</v>
      </c>
      <c r="AC2378" s="160">
        <f>IF($S$2253&gt;0,IPMT('Assumptions (Petroleum)'!$V$6,Model!AG$1,'Assumptions (Petroleum)'!$V$9,'Assumptions (Petroleum)'!$V$4*Model!$S$2253*AVERAGE('Assumptions (Petroleum)'!$O$2:$Q$2)/10^9),0)</f>
        <v>-0.00008010616417</v>
      </c>
      <c r="AD2378" s="160">
        <f>IF($S$2253&gt;0,IPMT('Assumptions (Petroleum)'!$V$6,Model!AH$1,'Assumptions (Petroleum)'!$V$9,'Assumptions (Petroleum)'!$V$4*Model!$S$2253*AVERAGE('Assumptions (Petroleum)'!$O$2:$Q$2)/10^9),0)</f>
        <v>-0.00006553638299</v>
      </c>
      <c r="AE2378" s="160">
        <f>IF($S$2253&gt;0,IPMT('Assumptions (Petroleum)'!$V$6,Model!AI$1,'Assumptions (Petroleum)'!$V$9,'Assumptions (Petroleum)'!$V$4*Model!$S$2253*AVERAGE('Assumptions (Petroleum)'!$O$2:$Q$2)/10^9),0)</f>
        <v>-0.0000502745372</v>
      </c>
      <c r="AF2378" s="160">
        <f>IF($S$2253&gt;0,IPMT('Assumptions (Petroleum)'!$V$6,Model!AJ$1,'Assumptions (Petroleum)'!$V$9,'Assumptions (Petroleum)'!$V$4*Model!$S$2253*AVERAGE('Assumptions (Petroleum)'!$O$2:$Q$2)/10^9),0)</f>
        <v>-0.00003428775374</v>
      </c>
      <c r="AG2378" s="160">
        <f>IF($S$2253&gt;0,IPMT('Assumptions (Petroleum)'!$V$6,Model!AK$1,'Assumptions (Petroleum)'!$V$9,'Assumptions (Petroleum)'!$V$4*Model!$S$2253*AVERAGE('Assumptions (Petroleum)'!$O$2:$Q$2)/10^9),0)</f>
        <v>-0.00001754159807</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-0.00003804767218</v>
      </c>
      <c r="U2379" s="160">
        <f>IF($T$2253&gt;0,IPMT('Assumptions (Petroleum)'!$V$6,Model!X$1,'Assumptions (Petroleum)'!$V$9,'Assumptions (Petroleum)'!$V$4*Model!$T$2253*AVERAGE('Assumptions (Petroleum)'!$P$2:$R$2)/10^9),0)</f>
        <v>-0.00003625101794</v>
      </c>
      <c r="V2379" s="160">
        <f>IF($T$2253&gt;0,IPMT('Assumptions (Petroleum)'!$V$6,Model!Y$1,'Assumptions (Petroleum)'!$V$9,'Assumptions (Petroleum)'!$V$4*Model!$T$2253*AVERAGE('Assumptions (Petroleum)'!$P$2:$R$2)/10^9),0)</f>
        <v>-0.00003436902262</v>
      </c>
      <c r="W2379" s="160">
        <f>IF($T$2253&gt;0,IPMT('Assumptions (Petroleum)'!$V$6,Model!Z$1,'Assumptions (Petroleum)'!$V$9,'Assumptions (Petroleum)'!$V$4*Model!$T$2253*AVERAGE('Assumptions (Petroleum)'!$P$2:$R$2)/10^9),0)</f>
        <v>-0.00003239763252</v>
      </c>
      <c r="X2379" s="160">
        <f>IF($T$2253&gt;0,IPMT('Assumptions (Petroleum)'!$V$6,Model!AA$1,'Assumptions (Petroleum)'!$V$9,'Assumptions (Petroleum)'!$V$4*Model!$T$2253*AVERAGE('Assumptions (Petroleum)'!$P$2:$R$2)/10^9),0)</f>
        <v>-0.0000303326014</v>
      </c>
      <c r="Y2379" s="160">
        <f>IF($T$2253&gt;0,IPMT('Assumptions (Petroleum)'!$V$6,Model!AB$1,'Assumptions (Petroleum)'!$V$9,'Assumptions (Petroleum)'!$V$4*Model!$T$2253*AVERAGE('Assumptions (Petroleum)'!$P$2:$R$2)/10^9),0)</f>
        <v>-0.00002816948129</v>
      </c>
      <c r="Z2379" s="160">
        <f>IF($T$2253&gt;0,IPMT('Assumptions (Petroleum)'!$V$6,Model!AC$1,'Assumptions (Petroleum)'!$V$9,'Assumptions (Petroleum)'!$V$4*Model!$T$2253*AVERAGE('Assumptions (Petroleum)'!$P$2:$R$2)/10^9),0)</f>
        <v>-0.00002590361298</v>
      </c>
      <c r="AA2379" s="160">
        <f>IF($T$2253&gt;0,IPMT('Assumptions (Petroleum)'!$V$6,Model!AD$1,'Assumptions (Petroleum)'!$V$9,'Assumptions (Petroleum)'!$V$4*Model!$T$2253*AVERAGE('Assumptions (Petroleum)'!$P$2:$R$2)/10^9),0)</f>
        <v>-0.00002353011593</v>
      </c>
      <c r="AB2379" s="160">
        <f>IF($T$2253&gt;0,IPMT('Assumptions (Petroleum)'!$V$6,Model!AE$1,'Assumptions (Petroleum)'!$V$9,'Assumptions (Petroleum)'!$V$4*Model!$T$2253*AVERAGE('Assumptions (Petroleum)'!$P$2:$R$2)/10^9),0)</f>
        <v>-0.00002104387777</v>
      </c>
      <c r="AC2379" s="160">
        <f>IF($T$2253&gt;0,IPMT('Assumptions (Petroleum)'!$V$6,Model!AF$1,'Assumptions (Petroleum)'!$V$9,'Assumptions (Petroleum)'!$V$4*Model!$T$2253*AVERAGE('Assumptions (Petroleum)'!$P$2:$R$2)/10^9),0)</f>
        <v>-0.00001843954329</v>
      </c>
      <c r="AD2379" s="160">
        <f>IF($T$2253&gt;0,IPMT('Assumptions (Petroleum)'!$V$6,Model!AG$1,'Assumptions (Petroleum)'!$V$9,'Assumptions (Petroleum)'!$V$4*Model!$T$2253*AVERAGE('Assumptions (Petroleum)'!$P$2:$R$2)/10^9),0)</f>
        <v>-0.00001571150293</v>
      </c>
      <c r="AE2379" s="160">
        <f>IF($T$2253&gt;0,IPMT('Assumptions (Petroleum)'!$V$6,Model!AH$1,'Assumptions (Petroleum)'!$V$9,'Assumptions (Petroleum)'!$V$4*Model!$T$2253*AVERAGE('Assumptions (Petroleum)'!$P$2:$R$2)/10^9),0)</f>
        <v>-0.00001285388064</v>
      </c>
      <c r="AF2379" s="160">
        <f>IF($T$2253&gt;0,IPMT('Assumptions (Petroleum)'!$V$6,Model!AI$1,'Assumptions (Petroleum)'!$V$9,'Assumptions (Petroleum)'!$V$4*Model!$T$2253*AVERAGE('Assumptions (Petroleum)'!$P$2:$R$2)/10^9),0)</f>
        <v>-0.000009860521304</v>
      </c>
      <c r="AG2379" s="160">
        <f>IF($T$2253&gt;0,IPMT('Assumptions (Petroleum)'!$V$6,Model!AJ$1,'Assumptions (Petroleum)'!$V$9,'Assumptions (Petroleum)'!$V$4*Model!$T$2253*AVERAGE('Assumptions (Petroleum)'!$P$2:$R$2)/10^9),0)</f>
        <v>-0.000006724977395</v>
      </c>
      <c r="AH2379" s="160">
        <f>IF($T$2253&gt;0,IPMT('Assumptions (Petroleum)'!$V$6,Model!AK$1,'Assumptions (Petroleum)'!$V$9,'Assumptions (Petroleum)'!$V$4*Model!$T$2253*AVERAGE('Assumptions (Petroleum)'!$P$2:$R$2)/10^9),0)</f>
        <v>-0.000003440495151</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-0.0004656552192</v>
      </c>
      <c r="V2380" s="160">
        <f>IF($U$2253&gt;0,IPMT('Assumptions (Petroleum)'!$V$6,Model!X$1,'Assumptions (Petroleum)'!$V$9,'Assumptions (Petroleum)'!$V$4*Model!$U$2253*AVERAGE('Assumptions (Petroleum)'!$Q$2:$S$2)/10^9),0)</f>
        <v>-0.0004436664515</v>
      </c>
      <c r="W2380" s="160">
        <f>IF($U$2253&gt;0,IPMT('Assumptions (Petroleum)'!$V$6,Model!Y$1,'Assumptions (Petroleum)'!$V$9,'Assumptions (Petroleum)'!$V$4*Model!$U$2253*AVERAGE('Assumptions (Petroleum)'!$Q$2:$S$2)/10^9),0)</f>
        <v>-0.0004206332174</v>
      </c>
      <c r="X2380" s="160">
        <f>IF($U$2253&gt;0,IPMT('Assumptions (Petroleum)'!$V$6,Model!Z$1,'Assumptions (Petroleum)'!$V$9,'Assumptions (Petroleum)'!$V$4*Model!$U$2253*AVERAGE('Assumptions (Petroleum)'!$Q$2:$S$2)/10^9),0)</f>
        <v>-0.0003965059046</v>
      </c>
      <c r="Y2380" s="160">
        <f>IF($U$2253&gt;0,IPMT('Assumptions (Petroleum)'!$V$6,Model!AA$1,'Assumptions (Petroleum)'!$V$9,'Assumptions (Petroleum)'!$V$4*Model!$U$2253*AVERAGE('Assumptions (Petroleum)'!$Q$2:$S$2)/10^9),0)</f>
        <v>-0.0003712325444</v>
      </c>
      <c r="Z2380" s="160">
        <f>IF($U$2253&gt;0,IPMT('Assumptions (Petroleum)'!$V$6,Model!AB$1,'Assumptions (Petroleum)'!$V$9,'Assumptions (Petroleum)'!$V$4*Model!$U$2253*AVERAGE('Assumptions (Petroleum)'!$Q$2:$S$2)/10^9),0)</f>
        <v>-0.0003447586997</v>
      </c>
      <c r="AA2380" s="160">
        <f>IF($U$2253&gt;0,IPMT('Assumptions (Petroleum)'!$V$6,Model!AC$1,'Assumptions (Petroleum)'!$V$9,'Assumptions (Petroleum)'!$V$4*Model!$U$2253*AVERAGE('Assumptions (Petroleum)'!$Q$2:$S$2)/10^9),0)</f>
        <v>-0.0003170273473</v>
      </c>
      <c r="AB2380" s="160">
        <f>IF($U$2253&gt;0,IPMT('Assumptions (Petroleum)'!$V$6,Model!AD$1,'Assumptions (Petroleum)'!$V$9,'Assumptions (Petroleum)'!$V$4*Model!$U$2253*AVERAGE('Assumptions (Petroleum)'!$Q$2:$S$2)/10^9),0)</f>
        <v>-0.0002879787557</v>
      </c>
      <c r="AC2380" s="160">
        <f>IF($U$2253&gt;0,IPMT('Assumptions (Petroleum)'!$V$6,Model!AE$1,'Assumptions (Petroleum)'!$V$9,'Assumptions (Petroleum)'!$V$4*Model!$U$2253*AVERAGE('Assumptions (Petroleum)'!$Q$2:$S$2)/10^9),0)</f>
        <v>-0.000257550356</v>
      </c>
      <c r="AD2380" s="160">
        <f>IF($U$2253&gt;0,IPMT('Assumptions (Petroleum)'!$V$6,Model!AF$1,'Assumptions (Petroleum)'!$V$9,'Assumptions (Petroleum)'!$V$4*Model!$U$2253*AVERAGE('Assumptions (Petroleum)'!$Q$2:$S$2)/10^9),0)</f>
        <v>-0.0002256766073</v>
      </c>
      <c r="AE2380" s="160">
        <f>IF($U$2253&gt;0,IPMT('Assumptions (Petroleum)'!$V$6,Model!AG$1,'Assumptions (Petroleum)'!$V$9,'Assumptions (Petroleum)'!$V$4*Model!$U$2253*AVERAGE('Assumptions (Petroleum)'!$Q$2:$S$2)/10^9),0)</f>
        <v>-0.0001922888555</v>
      </c>
      <c r="AF2380" s="160">
        <f>IF($U$2253&gt;0,IPMT('Assumptions (Petroleum)'!$V$6,Model!AH$1,'Assumptions (Petroleum)'!$V$9,'Assumptions (Petroleum)'!$V$4*Model!$U$2253*AVERAGE('Assumptions (Petroleum)'!$Q$2:$S$2)/10^9),0)</f>
        <v>-0.0001573151856</v>
      </c>
      <c r="AG2380" s="160">
        <f>IF($U$2253&gt;0,IPMT('Assumptions (Petroleum)'!$V$6,Model!AI$1,'Assumptions (Petroleum)'!$V$9,'Assumptions (Petroleum)'!$V$4*Model!$U$2253*AVERAGE('Assumptions (Petroleum)'!$Q$2:$S$2)/10^9),0)</f>
        <v>-0.0001206802663</v>
      </c>
      <c r="AH2380" s="160">
        <f>IF($U$2253&gt;0,IPMT('Assumptions (Petroleum)'!$V$6,Model!AJ$1,'Assumptions (Petroleum)'!$V$9,'Assumptions (Petroleum)'!$V$4*Model!$U$2253*AVERAGE('Assumptions (Petroleum)'!$Q$2:$S$2)/10^9),0)</f>
        <v>-0.0000823051883</v>
      </c>
      <c r="AI2380" s="160">
        <f>IF($U$2253&gt;0,IPMT('Assumptions (Petroleum)'!$V$6,Model!AK$1,'Assumptions (Petroleum)'!$V$9,'Assumptions (Petroleum)'!$V$4*Model!$U$2253*AVERAGE('Assumptions (Petroleum)'!$Q$2:$S$2)/10^9),0)</f>
        <v>-0.00004210729414</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0.007218304973</v>
      </c>
      <c r="D2413" s="177">
        <f t="shared" si="83"/>
        <v>0.02179398318</v>
      </c>
      <c r="E2413" s="177">
        <f t="shared" si="83"/>
        <v>0.02876389594</v>
      </c>
      <c r="F2413" s="177">
        <f t="shared" si="83"/>
        <v>0.02711006272</v>
      </c>
      <c r="G2413" s="177">
        <f t="shared" si="83"/>
        <v>0.0254514202</v>
      </c>
      <c r="H2413" s="177">
        <f t="shared" si="83"/>
        <v>0.02404924539</v>
      </c>
      <c r="I2413" s="177">
        <f t="shared" si="83"/>
        <v>0.02325144455</v>
      </c>
      <c r="J2413" s="177">
        <f t="shared" si="83"/>
        <v>0.02349656147</v>
      </c>
      <c r="K2413" s="177">
        <f t="shared" si="83"/>
        <v>0.02353005113</v>
      </c>
      <c r="L2413" s="177">
        <f t="shared" si="83"/>
        <v>0.02361381195</v>
      </c>
      <c r="M2413" s="177">
        <f t="shared" si="83"/>
        <v>0.02366841307</v>
      </c>
      <c r="N2413" s="177">
        <f t="shared" si="83"/>
        <v>0.02348771151</v>
      </c>
      <c r="O2413" s="177">
        <f t="shared" si="83"/>
        <v>0.02384662248</v>
      </c>
      <c r="P2413" s="177">
        <f t="shared" si="83"/>
        <v>0.02424020612</v>
      </c>
      <c r="Q2413" s="177">
        <f t="shared" si="83"/>
        <v>0.02425487099</v>
      </c>
      <c r="R2413" s="177">
        <f t="shared" si="83"/>
        <v>0.02020298797</v>
      </c>
      <c r="S2413" s="177">
        <f t="shared" si="83"/>
        <v>0.01152803982</v>
      </c>
      <c r="T2413" s="177">
        <f t="shared" si="83"/>
        <v>0.006355050162</v>
      </c>
      <c r="U2413" s="177">
        <f t="shared" si="83"/>
        <v>0.006357168948</v>
      </c>
      <c r="V2413" s="177">
        <f t="shared" si="83"/>
        <v>0.006350292693</v>
      </c>
      <c r="W2413" s="177">
        <f t="shared" si="83"/>
        <v>0.005417233283</v>
      </c>
      <c r="X2413" s="177">
        <f t="shared" si="83"/>
        <v>0.004501576066</v>
      </c>
      <c r="Y2413" s="177">
        <f t="shared" si="83"/>
        <v>0.003609961053</v>
      </c>
      <c r="Z2413" s="177">
        <f t="shared" si="83"/>
        <v>0.003194478319</v>
      </c>
      <c r="AA2413" s="177">
        <f t="shared" si="83"/>
        <v>0.00285057672</v>
      </c>
      <c r="AB2413" s="177">
        <f t="shared" si="83"/>
        <v>0.002605073523</v>
      </c>
      <c r="AC2413" s="177">
        <f t="shared" si="83"/>
        <v>0.002539807158</v>
      </c>
      <c r="AD2413" s="177">
        <f t="shared" si="83"/>
        <v>0.002203360115</v>
      </c>
      <c r="AE2413" s="177">
        <f t="shared" si="83"/>
        <v>0.001872490757</v>
      </c>
      <c r="AF2413" s="177">
        <f t="shared" si="83"/>
        <v>0.001757526492</v>
      </c>
      <c r="AG2413" s="177">
        <f t="shared" si="83"/>
        <v>0.00154664351</v>
      </c>
      <c r="AH2413" s="177">
        <f t="shared" si="83"/>
        <v>0.001243682113</v>
      </c>
      <c r="AI2413" s="177">
        <f t="shared" si="83"/>
        <v>0.001005004554</v>
      </c>
      <c r="AJ2413" s="177">
        <f t="shared" si="83"/>
        <v>0.0004819939988</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0.007218304973</v>
      </c>
      <c r="D2414" s="178">
        <f>IF($C$2253&gt;0,'Assumptions (Petroleum)'!W$10*Model!$C$2253*'Assumptions (Petroleum)'!$B$2/10^9,0)</f>
        <v>0.01371477945</v>
      </c>
      <c r="E2414" s="178">
        <f>IF($C$2253&gt;0,'Assumptions (Petroleum)'!X$10*Model!$C$2253*'Assumptions (Petroleum)'!$B$2/10^9,0)</f>
        <v>0.0123433015</v>
      </c>
      <c r="F2414" s="178">
        <f>IF($C$2253&gt;0,'Assumptions (Petroleum)'!Y$10*Model!$C$2253*'Assumptions (Petroleum)'!$B$2/10^9,0)</f>
        <v>0.01111618966</v>
      </c>
      <c r="G2414" s="178">
        <f>IF($C$2253&gt;0,'Assumptions (Petroleum)'!Z$10*Model!$C$2253*'Assumptions (Petroleum)'!$B$2/10^9,0)</f>
        <v>0.01000457069</v>
      </c>
      <c r="H2414" s="178">
        <f>IF($C$2253&gt;0,'Assumptions (Petroleum)'!AA$10*Model!$C$2253*'Assumptions (Petroleum)'!$B$2/10^9,0)</f>
        <v>0.008994007996</v>
      </c>
      <c r="I2414" s="178">
        <f>IF($C$2253&gt;0,'Assumptions (Petroleum)'!AB$10*Model!$C$2253*'Assumptions (Petroleum)'!$B$2/10^9,0)</f>
        <v>0.008517599868</v>
      </c>
      <c r="J2414" s="178">
        <f>IF($C$2253&gt;0,'Assumptions (Petroleum)'!AC$10*Model!$C$2253*'Assumptions (Petroleum)'!$B$2/10^9,0)</f>
        <v>0.008517599868</v>
      </c>
      <c r="K2414" s="178">
        <f>IF($C$2253&gt;0,'Assumptions (Petroleum)'!AD$10*Model!$C$2253*'Assumptions (Petroleum)'!$B$2/10^9,0)</f>
        <v>0.008532036478</v>
      </c>
      <c r="L2414" s="178">
        <f>IF($C$2253&gt;0,'Assumptions (Petroleum)'!AE$10*Model!$C$2253*'Assumptions (Petroleum)'!$B$2/10^9,0)</f>
        <v>0.008517599868</v>
      </c>
      <c r="M2414" s="178">
        <f>IF($C$2253&gt;0,'Assumptions (Petroleum)'!AF$10*Model!$C$2253*'Assumptions (Petroleum)'!$B$2/10^9,0)</f>
        <v>0.008532036478</v>
      </c>
      <c r="N2414" s="178">
        <f>IF($C$2253&gt;0,'Assumptions (Petroleum)'!AG$10*Model!$C$2253*'Assumptions (Petroleum)'!$B$2/10^9,0)</f>
        <v>0.008517599868</v>
      </c>
      <c r="O2414" s="178">
        <f>IF($C$2253&gt;0,'Assumptions (Petroleum)'!AH$10*Model!$C$2253*'Assumptions (Petroleum)'!$B$2/10^9,0)</f>
        <v>0.008532036478</v>
      </c>
      <c r="P2414" s="178">
        <f>IF($C$2253&gt;0,'Assumptions (Petroleum)'!AI$10*Model!$C$2253*'Assumptions (Petroleum)'!$B$2/10^9,0)</f>
        <v>0.008517599868</v>
      </c>
      <c r="Q2414" s="178">
        <f>IF($C$2253&gt;0,'Assumptions (Petroleum)'!AJ$10*Model!$C$2253*'Assumptions (Petroleum)'!$B$2/10^9,0)</f>
        <v>0.008532036478</v>
      </c>
      <c r="R2414" s="178">
        <f>IF($C$2253&gt;0,'Assumptions (Petroleum)'!AK$10*Model!$C$2253*'Assumptions (Petroleum)'!$B$2/10^9,0)</f>
        <v>0.004258799934</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0.008079203731</v>
      </c>
      <c r="E2415" s="160">
        <f>IF($D$2253&gt;0,'Assumptions (Petroleum)'!W$10*Model!$D$2253*'Assumptions (Petroleum)'!$B$2/10^9,0)</f>
        <v>0.01535048709</v>
      </c>
      <c r="F2415" s="160">
        <f>IF($D$2253&gt;0,'Assumptions (Petroleum)'!X$10*Model!$D$2253*'Assumptions (Petroleum)'!$B$2/10^9,0)</f>
        <v>0.01381543838</v>
      </c>
      <c r="G2415" s="160">
        <f>IF($D$2253&gt;0,'Assumptions (Petroleum)'!Y$10*Model!$D$2253*'Assumptions (Petroleum)'!$B$2/10^9,0)</f>
        <v>0.01244197375</v>
      </c>
      <c r="H2415" s="160">
        <f>IF($D$2253&gt;0,'Assumptions (Petroleum)'!Z$10*Model!$D$2253*'Assumptions (Petroleum)'!$B$2/10^9,0)</f>
        <v>0.01119777637</v>
      </c>
      <c r="I2415" s="160">
        <f>IF($D$2253&gt;0,'Assumptions (Petroleum)'!AA$10*Model!$D$2253*'Assumptions (Petroleum)'!$B$2/10^9,0)</f>
        <v>0.01006668785</v>
      </c>
      <c r="J2415" s="160">
        <f>IF($D$2253&gt;0,'Assumptions (Petroleum)'!AB$10*Model!$D$2253*'Assumptions (Petroleum)'!$B$2/10^9,0)</f>
        <v>0.009533460403</v>
      </c>
      <c r="K2415" s="160">
        <f>IF($D$2253&gt;0,'Assumptions (Petroleum)'!AC$10*Model!$D$2253*'Assumptions (Petroleum)'!$B$2/10^9,0)</f>
        <v>0.009533460403</v>
      </c>
      <c r="L2415" s="160">
        <f>IF($D$2253&gt;0,'Assumptions (Petroleum)'!AD$10*Model!$D$2253*'Assumptions (Petroleum)'!$B$2/10^9,0)</f>
        <v>0.00954961881</v>
      </c>
      <c r="M2415" s="160">
        <f>IF($D$2253&gt;0,'Assumptions (Petroleum)'!AE$10*Model!$D$2253*'Assumptions (Petroleum)'!$B$2/10^9,0)</f>
        <v>0.009533460403</v>
      </c>
      <c r="N2415" s="160">
        <f>IF($D$2253&gt;0,'Assumptions (Petroleum)'!AF$10*Model!$D$2253*'Assumptions (Petroleum)'!$B$2/10^9,0)</f>
        <v>0.00954961881</v>
      </c>
      <c r="O2415" s="160">
        <f>IF($D$2253&gt;0,'Assumptions (Petroleum)'!AG$10*Model!$D$2253*'Assumptions (Petroleum)'!$B$2/10^9,0)</f>
        <v>0.009533460403</v>
      </c>
      <c r="P2415" s="160">
        <f>IF($D$2253&gt;0,'Assumptions (Petroleum)'!AH$10*Model!$D$2253*'Assumptions (Petroleum)'!$B$2/10^9,0)</f>
        <v>0.00954961881</v>
      </c>
      <c r="Q2415" s="160">
        <f>IF($D$2253&gt;0,'Assumptions (Petroleum)'!AI$10*Model!$D$2253*'Assumptions (Petroleum)'!$B$2/10^9,0)</f>
        <v>0.009533460403</v>
      </c>
      <c r="R2415" s="160">
        <f>IF($D$2253&gt;0,'Assumptions (Petroleum)'!AJ$10*Model!$D$2253*'Assumptions (Petroleum)'!$B$2/10^9,0)</f>
        <v>0.00954961881</v>
      </c>
      <c r="S2415" s="160">
        <f>IF($D$2253&gt;0,'Assumptions (Petroleum)'!AK$10*Model!$D$2253*'Assumptions (Petroleum)'!$B$2/10^9,0)</f>
        <v>0.004766730201</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0.001070107348</v>
      </c>
      <c r="F2416" s="160">
        <f>IF($E$2253&gt;0,'Assumptions (Petroleum)'!W$10*Model!$E$2253*AVERAGE('Assumptions (Petroleum)'!$B$2:$C$2)/10^9,0)</f>
        <v>0.002033203961</v>
      </c>
      <c r="G2416" s="160">
        <f>IF($E$2253&gt;0,'Assumptions (Petroleum)'!X$10*Model!$E$2253*AVERAGE('Assumptions (Petroleum)'!$B$2:$C$2)/10^9,0)</f>
        <v>0.001829883565</v>
      </c>
      <c r="H2416" s="160">
        <f>IF($E$2253&gt;0,'Assumptions (Petroleum)'!Y$10*Model!$E$2253*AVERAGE('Assumptions (Petroleum)'!$B$2:$C$2)/10^9,0)</f>
        <v>0.001647965316</v>
      </c>
      <c r="I2416" s="160">
        <f>IF($E$2253&gt;0,'Assumptions (Petroleum)'!Z$10*Model!$E$2253*AVERAGE('Assumptions (Petroleum)'!$B$2:$C$2)/10^9,0)</f>
        <v>0.001483168785</v>
      </c>
      <c r="J2416" s="160">
        <f>IF($E$2253&gt;0,'Assumptions (Petroleum)'!AA$10*Model!$E$2253*AVERAGE('Assumptions (Petroleum)'!$B$2:$C$2)/10^9,0)</f>
        <v>0.001333353756</v>
      </c>
      <c r="K2416" s="160">
        <f>IF($E$2253&gt;0,'Assumptions (Petroleum)'!AB$10*Model!$E$2253*AVERAGE('Assumptions (Petroleum)'!$B$2:$C$2)/10^9,0)</f>
        <v>0.001262726671</v>
      </c>
      <c r="L2416" s="160">
        <f>IF($E$2253&gt;0,'Assumptions (Petroleum)'!AC$10*Model!$E$2253*AVERAGE('Assumptions (Petroleum)'!$B$2:$C$2)/10^9,0)</f>
        <v>0.001262726671</v>
      </c>
      <c r="M2416" s="160">
        <f>IF($E$2253&gt;0,'Assumptions (Petroleum)'!AD$10*Model!$E$2253*AVERAGE('Assumptions (Petroleum)'!$B$2:$C$2)/10^9,0)</f>
        <v>0.001264866885</v>
      </c>
      <c r="N2416" s="160">
        <f>IF($E$2253&gt;0,'Assumptions (Petroleum)'!AE$10*Model!$E$2253*AVERAGE('Assumptions (Petroleum)'!$B$2:$C$2)/10^9,0)</f>
        <v>0.001262726671</v>
      </c>
      <c r="O2416" s="160">
        <f>IF($E$2253&gt;0,'Assumptions (Petroleum)'!AF$10*Model!$E$2253*AVERAGE('Assumptions (Petroleum)'!$B$2:$C$2)/10^9,0)</f>
        <v>0.001264866885</v>
      </c>
      <c r="P2416" s="160">
        <f>IF($E$2253&gt;0,'Assumptions (Petroleum)'!AG$10*Model!$E$2253*AVERAGE('Assumptions (Petroleum)'!$B$2:$C$2)/10^9,0)</f>
        <v>0.001262726671</v>
      </c>
      <c r="Q2416" s="160">
        <f>IF($E$2253&gt;0,'Assumptions (Petroleum)'!AH$10*Model!$E$2253*AVERAGE('Assumptions (Petroleum)'!$B$2:$C$2)/10^9,0)</f>
        <v>0.001264866885</v>
      </c>
      <c r="R2416" s="160">
        <f>IF($E$2253&gt;0,'Assumptions (Petroleum)'!AI$10*Model!$E$2253*AVERAGE('Assumptions (Petroleum)'!$B$2:$C$2)/10^9,0)</f>
        <v>0.001262726671</v>
      </c>
      <c r="S2416" s="160">
        <f>IF($E$2253&gt;0,'Assumptions (Petroleum)'!AJ$10*Model!$E$2253*AVERAGE('Assumptions (Petroleum)'!$B$2:$C$2)/10^9,0)</f>
        <v>0.001264866885</v>
      </c>
      <c r="T2416" s="160">
        <f>IF($E$2253&gt;0,'Assumptions (Petroleum)'!AK$10*Model!$E$2253*AVERAGE('Assumptions (Petroleum)'!$B$2:$C$2)/10^9,0)</f>
        <v>0.0006313633354</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0.0001452307235</v>
      </c>
      <c r="G2417" s="160">
        <f>IF($F$2253&gt;0,'Assumptions (Petroleum)'!W$10*Model!$F$2253*AVERAGE('Assumptions (Petroleum)'!$B$2:$D$2)/10^9,0)</f>
        <v>0.0002759383746</v>
      </c>
      <c r="H2417" s="160">
        <f>IF($F$2253&gt;0,'Assumptions (Petroleum)'!X$10*Model!$F$2253*AVERAGE('Assumptions (Petroleum)'!$B$2:$D$2)/10^9,0)</f>
        <v>0.0002483445371</v>
      </c>
      <c r="I2417" s="160">
        <f>IF($F$2253&gt;0,'Assumptions (Petroleum)'!Y$10*Model!$F$2253*AVERAGE('Assumptions (Petroleum)'!$B$2:$D$2)/10^9,0)</f>
        <v>0.0002236553141</v>
      </c>
      <c r="J2417" s="160">
        <f>IF($F$2253&gt;0,'Assumptions (Petroleum)'!Z$10*Model!$F$2253*AVERAGE('Assumptions (Petroleum)'!$B$2:$D$2)/10^9,0)</f>
        <v>0.0002012897827</v>
      </c>
      <c r="K2417" s="160">
        <f>IF($F$2253&gt;0,'Assumptions (Petroleum)'!AA$10*Model!$F$2253*AVERAGE('Assumptions (Petroleum)'!$B$2:$D$2)/10^9,0)</f>
        <v>0.0001809574814</v>
      </c>
      <c r="L2417" s="160">
        <f>IF($F$2253&gt;0,'Assumptions (Petroleum)'!AB$10*Model!$F$2253*AVERAGE('Assumptions (Petroleum)'!$B$2:$D$2)/10^9,0)</f>
        <v>0.0001713722537</v>
      </c>
      <c r="M2417" s="160">
        <f>IF($F$2253&gt;0,'Assumptions (Petroleum)'!AC$10*Model!$F$2253*AVERAGE('Assumptions (Petroleum)'!$B$2:$D$2)/10^9,0)</f>
        <v>0.0001713722537</v>
      </c>
      <c r="N2417" s="160">
        <f>IF($F$2253&gt;0,'Assumptions (Petroleum)'!AD$10*Model!$F$2253*AVERAGE('Assumptions (Petroleum)'!$B$2:$D$2)/10^9,0)</f>
        <v>0.0001716627151</v>
      </c>
      <c r="O2417" s="160">
        <f>IF($F$2253&gt;0,'Assumptions (Petroleum)'!AE$10*Model!$F$2253*AVERAGE('Assumptions (Petroleum)'!$B$2:$D$2)/10^9,0)</f>
        <v>0.0001713722537</v>
      </c>
      <c r="P2417" s="160">
        <f>IF($F$2253&gt;0,'Assumptions (Petroleum)'!AF$10*Model!$F$2253*AVERAGE('Assumptions (Petroleum)'!$B$2:$D$2)/10^9,0)</f>
        <v>0.0001716627151</v>
      </c>
      <c r="Q2417" s="160">
        <f>IF($F$2253&gt;0,'Assumptions (Petroleum)'!AG$10*Model!$F$2253*AVERAGE('Assumptions (Petroleum)'!$B$2:$D$2)/10^9,0)</f>
        <v>0.0001713722537</v>
      </c>
      <c r="R2417" s="160">
        <f>IF($F$2253&gt;0,'Assumptions (Petroleum)'!AH$10*Model!$F$2253*AVERAGE('Assumptions (Petroleum)'!$B$2:$D$2)/10^9,0)</f>
        <v>0.0001716627151</v>
      </c>
      <c r="S2417" s="160">
        <f>IF($F$2253&gt;0,'Assumptions (Petroleum)'!AI$10*Model!$F$2253*AVERAGE('Assumptions (Petroleum)'!$B$2:$D$2)/10^9,0)</f>
        <v>0.0001713722537</v>
      </c>
      <c r="T2417" s="160">
        <f>IF($F$2253&gt;0,'Assumptions (Petroleum)'!AJ$10*Model!$F$2253*AVERAGE('Assumptions (Petroleum)'!$B$2:$D$2)/10^9,0)</f>
        <v>0.0001716627151</v>
      </c>
      <c r="U2417" s="160">
        <f>IF($F$2253&gt;0,'Assumptions (Petroleum)'!AK$10*Model!$F$2253*AVERAGE('Assumptions (Petroleum)'!$B$2:$D$2)/10^9,0)</f>
        <v>0.00008568612685</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0.0008990538197</v>
      </c>
      <c r="H2418" s="160">
        <f>IF($G$2253&gt;0,'Assumptions (Petroleum)'!W$10*Model!$G$2253*AVERAGE('Assumptions (Petroleum)'!$C$2:$E$2)/10^9,0)</f>
        <v>0.001708202257</v>
      </c>
      <c r="I2418" s="160">
        <f>IF($G$2253&gt;0,'Assumptions (Petroleum)'!X$10*Model!$G$2253*AVERAGE('Assumptions (Petroleum)'!$C$2:$E$2)/10^9,0)</f>
        <v>0.001537382032</v>
      </c>
      <c r="J2418" s="160">
        <f>IF($G$2253&gt;0,'Assumptions (Petroleum)'!Y$10*Model!$G$2253*AVERAGE('Assumptions (Petroleum)'!$C$2:$E$2)/10^9,0)</f>
        <v>0.001384542882</v>
      </c>
      <c r="K2418" s="160">
        <f>IF($G$2253&gt;0,'Assumptions (Petroleum)'!Z$10*Model!$G$2253*AVERAGE('Assumptions (Petroleum)'!$C$2:$E$2)/10^9,0)</f>
        <v>0.001246088594</v>
      </c>
      <c r="L2418" s="160">
        <f>IF($G$2253&gt;0,'Assumptions (Petroleum)'!AA$10*Model!$G$2253*AVERAGE('Assumptions (Petroleum)'!$C$2:$E$2)/10^9,0)</f>
        <v>0.001120221059</v>
      </c>
      <c r="M2418" s="160">
        <f>IF($G$2253&gt;0,'Assumptions (Petroleum)'!AB$10*Model!$G$2253*AVERAGE('Assumptions (Petroleum)'!$C$2:$E$2)/10^9,0)</f>
        <v>0.001060883507</v>
      </c>
      <c r="N2418" s="160">
        <f>IF($G$2253&gt;0,'Assumptions (Petroleum)'!AC$10*Model!$G$2253*AVERAGE('Assumptions (Petroleum)'!$C$2:$E$2)/10^9,0)</f>
        <v>0.001060883507</v>
      </c>
      <c r="O2418" s="160">
        <f>IF($G$2253&gt;0,'Assumptions (Petroleum)'!AD$10*Model!$G$2253*AVERAGE('Assumptions (Petroleum)'!$C$2:$E$2)/10^9,0)</f>
        <v>0.001062681615</v>
      </c>
      <c r="P2418" s="160">
        <f>IF($G$2253&gt;0,'Assumptions (Petroleum)'!AE$10*Model!$G$2253*AVERAGE('Assumptions (Petroleum)'!$C$2:$E$2)/10^9,0)</f>
        <v>0.001060883507</v>
      </c>
      <c r="Q2418" s="160">
        <f>IF($G$2253&gt;0,'Assumptions (Petroleum)'!AF$10*Model!$G$2253*AVERAGE('Assumptions (Petroleum)'!$C$2:$E$2)/10^9,0)</f>
        <v>0.001062681615</v>
      </c>
      <c r="R2418" s="160">
        <f>IF($G$2253&gt;0,'Assumptions (Petroleum)'!AG$10*Model!$G$2253*AVERAGE('Assumptions (Petroleum)'!$C$2:$E$2)/10^9,0)</f>
        <v>0.001060883507</v>
      </c>
      <c r="S2418" s="160">
        <f>IF($G$2253&gt;0,'Assumptions (Petroleum)'!AH$10*Model!$G$2253*AVERAGE('Assumptions (Petroleum)'!$C$2:$E$2)/10^9,0)</f>
        <v>0.001062681615</v>
      </c>
      <c r="T2418" s="160">
        <f>IF($G$2253&gt;0,'Assumptions (Petroleum)'!AI$10*Model!$G$2253*AVERAGE('Assumptions (Petroleum)'!$C$2:$E$2)/10^9,0)</f>
        <v>0.001060883507</v>
      </c>
      <c r="U2418" s="160">
        <f>IF($G$2253&gt;0,'Assumptions (Petroleum)'!AJ$10*Model!$G$2253*AVERAGE('Assumptions (Petroleum)'!$C$2:$E$2)/10^9,0)</f>
        <v>0.001062681615</v>
      </c>
      <c r="V2418" s="160">
        <f>IF($G$2253&gt;0,'Assumptions (Petroleum)'!AK$10*Model!$G$2253*AVERAGE('Assumptions (Petroleum)'!$C$2:$E$2)/10^9,0)</f>
        <v>0.0005304417536</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0.000252948913</v>
      </c>
      <c r="I2419" s="160">
        <f>IF($H$2253&gt;0,'Assumptions (Petroleum)'!W$10*Model!$H$2253*AVERAGE('Assumptions (Petroleum)'!$D$2:$F$2)/10^9,0)</f>
        <v>0.0004806029348</v>
      </c>
      <c r="J2419" s="160">
        <f>IF($H$2253&gt;0,'Assumptions (Petroleum)'!X$10*Model!$H$2253*AVERAGE('Assumptions (Petroleum)'!$D$2:$F$2)/10^9,0)</f>
        <v>0.0004325426413</v>
      </c>
      <c r="K2419" s="160">
        <f>IF($H$2253&gt;0,'Assumptions (Petroleum)'!Y$10*Model!$H$2253*AVERAGE('Assumptions (Petroleum)'!$D$2:$F$2)/10^9,0)</f>
        <v>0.0003895413261</v>
      </c>
      <c r="L2419" s="160">
        <f>IF($H$2253&gt;0,'Assumptions (Petroleum)'!Z$10*Model!$H$2253*AVERAGE('Assumptions (Petroleum)'!$D$2:$F$2)/10^9,0)</f>
        <v>0.0003505871935</v>
      </c>
      <c r="M2419" s="160">
        <f>IF($H$2253&gt;0,'Assumptions (Petroleum)'!AA$10*Model!$H$2253*AVERAGE('Assumptions (Petroleum)'!$D$2:$F$2)/10^9,0)</f>
        <v>0.0003151743457</v>
      </c>
      <c r="N2419" s="160">
        <f>IF($H$2253&gt;0,'Assumptions (Petroleum)'!AB$10*Model!$H$2253*AVERAGE('Assumptions (Petroleum)'!$D$2:$F$2)/10^9,0)</f>
        <v>0.0002984797174</v>
      </c>
      <c r="O2419" s="160">
        <f>IF($H$2253&gt;0,'Assumptions (Petroleum)'!AC$10*Model!$H$2253*AVERAGE('Assumptions (Petroleum)'!$D$2:$F$2)/10^9,0)</f>
        <v>0.0002984797174</v>
      </c>
      <c r="P2419" s="160">
        <f>IF($H$2253&gt;0,'Assumptions (Petroleum)'!AD$10*Model!$H$2253*AVERAGE('Assumptions (Petroleum)'!$D$2:$F$2)/10^9,0)</f>
        <v>0.0002989856152</v>
      </c>
      <c r="Q2419" s="160">
        <f>IF($H$2253&gt;0,'Assumptions (Petroleum)'!AE$10*Model!$H$2253*AVERAGE('Assumptions (Petroleum)'!$D$2:$F$2)/10^9,0)</f>
        <v>0.0002984797174</v>
      </c>
      <c r="R2419" s="160">
        <f>IF($H$2253&gt;0,'Assumptions (Petroleum)'!AF$10*Model!$H$2253*AVERAGE('Assumptions (Petroleum)'!$D$2:$F$2)/10^9,0)</f>
        <v>0.0002989856152</v>
      </c>
      <c r="S2419" s="160">
        <f>IF($H$2253&gt;0,'Assumptions (Petroleum)'!AG$10*Model!$H$2253*AVERAGE('Assumptions (Petroleum)'!$D$2:$F$2)/10^9,0)</f>
        <v>0.0002984797174</v>
      </c>
      <c r="T2419" s="160">
        <f>IF($H$2253&gt;0,'Assumptions (Petroleum)'!AH$10*Model!$H$2253*AVERAGE('Assumptions (Petroleum)'!$D$2:$F$2)/10^9,0)</f>
        <v>0.0002989856152</v>
      </c>
      <c r="U2419" s="160">
        <f>IF($H$2253&gt;0,'Assumptions (Petroleum)'!AI$10*Model!$H$2253*AVERAGE('Assumptions (Petroleum)'!$D$2:$F$2)/10^9,0)</f>
        <v>0.0002984797174</v>
      </c>
      <c r="V2419" s="160">
        <f>IF($H$2253&gt;0,'Assumptions (Petroleum)'!AJ$10*Model!$H$2253*AVERAGE('Assumptions (Petroleum)'!$D$2:$F$2)/10^9,0)</f>
        <v>0.0002989856152</v>
      </c>
      <c r="W2419" s="160">
        <f>IF($H$2253&gt;0,'Assumptions (Petroleum)'!AK$10*Model!$H$2253*AVERAGE('Assumptions (Petroleum)'!$D$2:$F$2)/10^9,0)</f>
        <v>0.0001492398587</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0.0009423477708</v>
      </c>
      <c r="J2420" s="160">
        <f>IF($I$2253&gt;0,'Assumptions (Petroleum)'!W$10*Model!$I$2253*AVERAGE('Assumptions (Petroleum)'!$E$2:$G$2)/10^9,0)</f>
        <v>0.001790460764</v>
      </c>
      <c r="K2420" s="160">
        <f>IF($I$2253&gt;0,'Assumptions (Petroleum)'!X$10*Model!$I$2253*AVERAGE('Assumptions (Petroleum)'!$E$2:$G$2)/10^9,0)</f>
        <v>0.001611414688</v>
      </c>
      <c r="L2420" s="160">
        <f>IF($I$2253&gt;0,'Assumptions (Petroleum)'!Y$10*Model!$I$2253*AVERAGE('Assumptions (Petroleum)'!$E$2:$G$2)/10^9,0)</f>
        <v>0.001451215567</v>
      </c>
      <c r="M2420" s="160">
        <f>IF($I$2253&gt;0,'Assumptions (Petroleum)'!Z$10*Model!$I$2253*AVERAGE('Assumptions (Petroleum)'!$E$2:$G$2)/10^9,0)</f>
        <v>0.00130609401</v>
      </c>
      <c r="N2420" s="160">
        <f>IF($I$2253&gt;0,'Assumptions (Petroleum)'!AA$10*Model!$I$2253*AVERAGE('Assumptions (Petroleum)'!$E$2:$G$2)/10^9,0)</f>
        <v>0.001174165322</v>
      </c>
      <c r="O2420" s="160">
        <f>IF($I$2253&gt;0,'Assumptions (Petroleum)'!AB$10*Model!$I$2253*AVERAGE('Assumptions (Petroleum)'!$E$2:$G$2)/10^9,0)</f>
        <v>0.00111197037</v>
      </c>
      <c r="P2420" s="160">
        <f>IF($I$2253&gt;0,'Assumptions (Petroleum)'!AC$10*Model!$I$2253*AVERAGE('Assumptions (Petroleum)'!$E$2:$G$2)/10^9,0)</f>
        <v>0.00111197037</v>
      </c>
      <c r="Q2420" s="160">
        <f>IF($I$2253&gt;0,'Assumptions (Petroleum)'!AD$10*Model!$I$2253*AVERAGE('Assumptions (Petroleum)'!$E$2:$G$2)/10^9,0)</f>
        <v>0.001113855065</v>
      </c>
      <c r="R2420" s="160">
        <f>IF($I$2253&gt;0,'Assumptions (Petroleum)'!AE$10*Model!$I$2253*AVERAGE('Assumptions (Petroleum)'!$E$2:$G$2)/10^9,0)</f>
        <v>0.00111197037</v>
      </c>
      <c r="S2420" s="160">
        <f>IF($I$2253&gt;0,'Assumptions (Petroleum)'!AF$10*Model!$I$2253*AVERAGE('Assumptions (Petroleum)'!$E$2:$G$2)/10^9,0)</f>
        <v>0.001113855065</v>
      </c>
      <c r="T2420" s="160">
        <f>IF($I$2253&gt;0,'Assumptions (Petroleum)'!AG$10*Model!$I$2253*AVERAGE('Assumptions (Petroleum)'!$E$2:$G$2)/10^9,0)</f>
        <v>0.00111197037</v>
      </c>
      <c r="U2420" s="160">
        <f>IF($I$2253&gt;0,'Assumptions (Petroleum)'!AH$10*Model!$I$2253*AVERAGE('Assumptions (Petroleum)'!$E$2:$G$2)/10^9,0)</f>
        <v>0.001113855065</v>
      </c>
      <c r="V2420" s="160">
        <f>IF($I$2253&gt;0,'Assumptions (Petroleum)'!AI$10*Model!$I$2253*AVERAGE('Assumptions (Petroleum)'!$E$2:$G$2)/10^9,0)</f>
        <v>0.00111197037</v>
      </c>
      <c r="W2420" s="160">
        <f>IF($I$2253&gt;0,'Assumptions (Petroleum)'!AJ$10*Model!$I$2253*AVERAGE('Assumptions (Petroleum)'!$E$2:$G$2)/10^9,0)</f>
        <v>0.001113855065</v>
      </c>
      <c r="X2420" s="160">
        <f>IF($I$2253&gt;0,'Assumptions (Petroleum)'!AK$10*Model!$I$2253*AVERAGE('Assumptions (Petroleum)'!$E$2:$G$2)/10^9,0)</f>
        <v>0.0005559851848</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0.0003033113691</v>
      </c>
      <c r="K2421" s="160">
        <f>IF($J$2253&gt;0,'Assumptions (Petroleum)'!W$10*Model!$J$2253*AVERAGE('Assumptions (Petroleum)'!$F$2:$H$2)/10^9,0)</f>
        <v>0.0005762916012</v>
      </c>
      <c r="L2421" s="160">
        <f>IF($J$2253&gt;0,'Assumptions (Petroleum)'!X$10*Model!$J$2253*AVERAGE('Assumptions (Petroleum)'!$F$2:$H$2)/10^9,0)</f>
        <v>0.0005186624411</v>
      </c>
      <c r="M2421" s="160">
        <f>IF($J$2253&gt;0,'Assumptions (Petroleum)'!Y$10*Model!$J$2253*AVERAGE('Assumptions (Petroleum)'!$F$2:$H$2)/10^9,0)</f>
        <v>0.0004670995084</v>
      </c>
      <c r="N2421" s="160">
        <f>IF($J$2253&gt;0,'Assumptions (Petroleum)'!Z$10*Model!$J$2253*AVERAGE('Assumptions (Petroleum)'!$F$2:$H$2)/10^9,0)</f>
        <v>0.0004203895575</v>
      </c>
      <c r="O2421" s="160">
        <f>IF($J$2253&gt;0,'Assumptions (Petroleum)'!AA$10*Model!$J$2253*AVERAGE('Assumptions (Petroleum)'!$F$2:$H$2)/10^9,0)</f>
        <v>0.0003779259659</v>
      </c>
      <c r="P2421" s="160">
        <f>IF($J$2253&gt;0,'Assumptions (Petroleum)'!AB$10*Model!$J$2253*AVERAGE('Assumptions (Petroleum)'!$F$2:$H$2)/10^9,0)</f>
        <v>0.0003579074155</v>
      </c>
      <c r="Q2421" s="160">
        <f>IF($J$2253&gt;0,'Assumptions (Petroleum)'!AC$10*Model!$J$2253*AVERAGE('Assumptions (Petroleum)'!$F$2:$H$2)/10^9,0)</f>
        <v>0.0003579074155</v>
      </c>
      <c r="R2421" s="160">
        <f>IF($J$2253&gt;0,'Assumptions (Petroleum)'!AD$10*Model!$J$2253*AVERAGE('Assumptions (Petroleum)'!$F$2:$H$2)/10^9,0)</f>
        <v>0.0003585140382</v>
      </c>
      <c r="S2421" s="160">
        <f>IF($J$2253&gt;0,'Assumptions (Petroleum)'!AE$10*Model!$J$2253*AVERAGE('Assumptions (Petroleum)'!$F$2:$H$2)/10^9,0)</f>
        <v>0.0003579074155</v>
      </c>
      <c r="T2421" s="160">
        <f>IF($J$2253&gt;0,'Assumptions (Petroleum)'!AF$10*Model!$J$2253*AVERAGE('Assumptions (Petroleum)'!$F$2:$H$2)/10^9,0)</f>
        <v>0.0003585140382</v>
      </c>
      <c r="U2421" s="160">
        <f>IF($J$2253&gt;0,'Assumptions (Petroleum)'!AG$10*Model!$J$2253*AVERAGE('Assumptions (Petroleum)'!$F$2:$H$2)/10^9,0)</f>
        <v>0.0003579074155</v>
      </c>
      <c r="V2421" s="160">
        <f>IF($J$2253&gt;0,'Assumptions (Petroleum)'!AH$10*Model!$J$2253*AVERAGE('Assumptions (Petroleum)'!$F$2:$H$2)/10^9,0)</f>
        <v>0.0003585140382</v>
      </c>
      <c r="W2421" s="160">
        <f>IF($J$2253&gt;0,'Assumptions (Petroleum)'!AI$10*Model!$J$2253*AVERAGE('Assumptions (Petroleum)'!$F$2:$H$2)/10^9,0)</f>
        <v>0.0003579074155</v>
      </c>
      <c r="X2421" s="160">
        <f>IF($J$2253&gt;0,'Assumptions (Petroleum)'!AJ$10*Model!$J$2253*AVERAGE('Assumptions (Petroleum)'!$F$2:$H$2)/10^9,0)</f>
        <v>0.0003585140382</v>
      </c>
      <c r="Y2421" s="160">
        <f>IF($J$2253&gt;0,'Assumptions (Petroleum)'!AK$10*Model!$J$2253*AVERAGE('Assumptions (Petroleum)'!$F$2:$H$2)/10^9,0)</f>
        <v>0.0001789537078</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0.0001975338846</v>
      </c>
      <c r="L2422" s="160">
        <f>IF($K$2253&gt;0,'Assumptions (Petroleum)'!W$10*Model!$K$2253*AVERAGE('Assumptions (Petroleum)'!$G$2:$I$2)/10^9,0)</f>
        <v>0.0003753143808</v>
      </c>
      <c r="M2422" s="160">
        <f>IF($K$2253&gt;0,'Assumptions (Petroleum)'!X$10*Model!$K$2253*AVERAGE('Assumptions (Petroleum)'!$G$2:$I$2)/10^9,0)</f>
        <v>0.0003377829427</v>
      </c>
      <c r="N2422" s="160">
        <f>IF($K$2253&gt;0,'Assumptions (Petroleum)'!Y$10*Model!$K$2253*AVERAGE('Assumptions (Petroleum)'!$G$2:$I$2)/10^9,0)</f>
        <v>0.0003042021823</v>
      </c>
      <c r="O2422" s="160">
        <f>IF($K$2253&gt;0,'Assumptions (Petroleum)'!Z$10*Model!$K$2253*AVERAGE('Assumptions (Petroleum)'!$G$2:$I$2)/10^9,0)</f>
        <v>0.0002737819641</v>
      </c>
      <c r="P2422" s="160">
        <f>IF($K$2253&gt;0,'Assumptions (Petroleum)'!AA$10*Model!$K$2253*AVERAGE('Assumptions (Petroleum)'!$G$2:$I$2)/10^9,0)</f>
        <v>0.0002461272203</v>
      </c>
      <c r="Q2422" s="160">
        <f>IF($K$2253&gt;0,'Assumptions (Petroleum)'!AB$10*Model!$K$2253*AVERAGE('Assumptions (Petroleum)'!$G$2:$I$2)/10^9,0)</f>
        <v>0.0002330899839</v>
      </c>
      <c r="R2422" s="160">
        <f>IF($K$2253&gt;0,'Assumptions (Petroleum)'!AC$10*Model!$K$2253*AVERAGE('Assumptions (Petroleum)'!$G$2:$I$2)/10^9,0)</f>
        <v>0.0002330899839</v>
      </c>
      <c r="S2422" s="160">
        <f>IF($K$2253&gt;0,'Assumptions (Petroleum)'!AD$10*Model!$K$2253*AVERAGE('Assumptions (Petroleum)'!$G$2:$I$2)/10^9,0)</f>
        <v>0.0002334850516</v>
      </c>
      <c r="T2422" s="160">
        <f>IF($K$2253&gt;0,'Assumptions (Petroleum)'!AE$10*Model!$K$2253*AVERAGE('Assumptions (Petroleum)'!$G$2:$I$2)/10^9,0)</f>
        <v>0.0002330899839</v>
      </c>
      <c r="U2422" s="160">
        <f>IF($K$2253&gt;0,'Assumptions (Petroleum)'!AF$10*Model!$K$2253*AVERAGE('Assumptions (Petroleum)'!$G$2:$I$2)/10^9,0)</f>
        <v>0.0002334850516</v>
      </c>
      <c r="V2422" s="160">
        <f>IF($K$2253&gt;0,'Assumptions (Petroleum)'!AG$10*Model!$K$2253*AVERAGE('Assumptions (Petroleum)'!$G$2:$I$2)/10^9,0)</f>
        <v>0.0002330899839</v>
      </c>
      <c r="W2422" s="160">
        <f>IF($K$2253&gt;0,'Assumptions (Petroleum)'!AH$10*Model!$K$2253*AVERAGE('Assumptions (Petroleum)'!$G$2:$I$2)/10^9,0)</f>
        <v>0.0002334850516</v>
      </c>
      <c r="X2422" s="160">
        <f>IF($K$2253&gt;0,'Assumptions (Petroleum)'!AI$10*Model!$K$2253*AVERAGE('Assumptions (Petroleum)'!$G$2:$I$2)/10^9,0)</f>
        <v>0.0002330899839</v>
      </c>
      <c r="Y2422" s="160">
        <f>IF($K$2253&gt;0,'Assumptions (Petroleum)'!AJ$10*Model!$K$2253*AVERAGE('Assumptions (Petroleum)'!$G$2:$I$2)/10^9,0)</f>
        <v>0.0002334850516</v>
      </c>
      <c r="Z2422" s="160">
        <f>IF($K$2253&gt;0,'Assumptions (Petroleum)'!AK$10*Model!$K$2253*AVERAGE('Assumptions (Petroleum)'!$G$2:$I$2)/10^9,0)</f>
        <v>0.0001165449919</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0.0002964937039</v>
      </c>
      <c r="M2423" s="160">
        <f>IF($L$2253&gt;0,'Assumptions (Petroleum)'!W$10*Model!$L$2253*AVERAGE('Assumptions (Petroleum)'!$H$2:$J$2)/10^9,0)</f>
        <v>0.0005633380375</v>
      </c>
      <c r="N2423" s="160">
        <f>IF($L$2253&gt;0,'Assumptions (Petroleum)'!X$10*Model!$L$2253*AVERAGE('Assumptions (Petroleum)'!$H$2:$J$2)/10^9,0)</f>
        <v>0.0005070042337</v>
      </c>
      <c r="O2423" s="160">
        <f>IF($L$2253&gt;0,'Assumptions (Petroleum)'!Y$10*Model!$L$2253*AVERAGE('Assumptions (Petroleum)'!$H$2:$J$2)/10^9,0)</f>
        <v>0.0004566003041</v>
      </c>
      <c r="P2423" s="160">
        <f>IF($L$2253&gt;0,'Assumptions (Petroleum)'!Z$10*Model!$L$2253*AVERAGE('Assumptions (Petroleum)'!$H$2:$J$2)/10^9,0)</f>
        <v>0.0004109402737</v>
      </c>
      <c r="Q2423" s="160">
        <f>IF($L$2253&gt;0,'Assumptions (Petroleum)'!AA$10*Model!$L$2253*AVERAGE('Assumptions (Petroleum)'!$H$2:$J$2)/10^9,0)</f>
        <v>0.0003694311551</v>
      </c>
      <c r="R2423" s="160">
        <f>IF($L$2253&gt;0,'Assumptions (Petroleum)'!AB$10*Model!$L$2253*AVERAGE('Assumptions (Petroleum)'!$H$2:$J$2)/10^9,0)</f>
        <v>0.0003498625707</v>
      </c>
      <c r="S2423" s="160">
        <f>IF($L$2253&gt;0,'Assumptions (Petroleum)'!AC$10*Model!$L$2253*AVERAGE('Assumptions (Petroleum)'!$H$2:$J$2)/10^9,0)</f>
        <v>0.0003498625707</v>
      </c>
      <c r="T2423" s="160">
        <f>IF($L$2253&gt;0,'Assumptions (Petroleum)'!AD$10*Model!$L$2253*AVERAGE('Assumptions (Petroleum)'!$H$2:$J$2)/10^9,0)</f>
        <v>0.0003504555581</v>
      </c>
      <c r="U2423" s="160">
        <f>IF($L$2253&gt;0,'Assumptions (Petroleum)'!AE$10*Model!$L$2253*AVERAGE('Assumptions (Petroleum)'!$H$2:$J$2)/10^9,0)</f>
        <v>0.0003498625707</v>
      </c>
      <c r="V2423" s="160">
        <f>IF($L$2253&gt;0,'Assumptions (Petroleum)'!AF$10*Model!$L$2253*AVERAGE('Assumptions (Petroleum)'!$H$2:$J$2)/10^9,0)</f>
        <v>0.0003504555581</v>
      </c>
      <c r="W2423" s="160">
        <f>IF($L$2253&gt;0,'Assumptions (Petroleum)'!AG$10*Model!$L$2253*AVERAGE('Assumptions (Petroleum)'!$H$2:$J$2)/10^9,0)</f>
        <v>0.0003498625707</v>
      </c>
      <c r="X2423" s="160">
        <f>IF($L$2253&gt;0,'Assumptions (Petroleum)'!AH$10*Model!$L$2253*AVERAGE('Assumptions (Petroleum)'!$H$2:$J$2)/10^9,0)</f>
        <v>0.0003504555581</v>
      </c>
      <c r="Y2423" s="160">
        <f>IF($L$2253&gt;0,'Assumptions (Petroleum)'!AI$10*Model!$L$2253*AVERAGE('Assumptions (Petroleum)'!$H$2:$J$2)/10^9,0)</f>
        <v>0.0003498625707</v>
      </c>
      <c r="Z2423" s="160">
        <f>IF($L$2253&gt;0,'Assumptions (Petroleum)'!AJ$10*Model!$L$2253*AVERAGE('Assumptions (Petroleum)'!$H$2:$J$2)/10^9,0)</f>
        <v>0.0003504555581</v>
      </c>
      <c r="AA2423" s="160">
        <f>IF($L$2253&gt;0,'Assumptions (Petroleum)'!AK$10*Model!$L$2253*AVERAGE('Assumptions (Petroleum)'!$H$2:$J$2)/10^9,0)</f>
        <v>0.0001749312853</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0.0001163047</v>
      </c>
      <c r="N2424" s="160">
        <f>IF($M$2253&gt;0,'Assumptions (Petroleum)'!W$10*Model!$M$2253*AVERAGE('Assumptions (Petroleum)'!$I$2:$K$2)/10^9,0)</f>
        <v>0.0002209789301</v>
      </c>
      <c r="O2424" s="160">
        <f>IF($M$2253&gt;0,'Assumptions (Petroleum)'!X$10*Model!$M$2253*AVERAGE('Assumptions (Petroleum)'!$I$2:$K$2)/10^9,0)</f>
        <v>0.000198881037</v>
      </c>
      <c r="P2424" s="160">
        <f>IF($M$2253&gt;0,'Assumptions (Petroleum)'!Y$10*Model!$M$2253*AVERAGE('Assumptions (Petroleum)'!$I$2:$K$2)/10^9,0)</f>
        <v>0.000179109238</v>
      </c>
      <c r="Q2424" s="160">
        <f>IF($M$2253&gt;0,'Assumptions (Petroleum)'!Z$10*Model!$M$2253*AVERAGE('Assumptions (Petroleum)'!$I$2:$K$2)/10^9,0)</f>
        <v>0.0001611983142</v>
      </c>
      <c r="R2424" s="160">
        <f>IF($M$2253&gt;0,'Assumptions (Petroleum)'!AA$10*Model!$M$2253*AVERAGE('Assumptions (Petroleum)'!$I$2:$K$2)/10^9,0)</f>
        <v>0.0001449156562</v>
      </c>
      <c r="S2424" s="160">
        <f>IF($M$2253&gt;0,'Assumptions (Petroleum)'!AB$10*Model!$M$2253*AVERAGE('Assumptions (Petroleum)'!$I$2:$K$2)/10^9,0)</f>
        <v>0.000137239546</v>
      </c>
      <c r="T2424" s="160">
        <f>IF($M$2253&gt;0,'Assumptions (Petroleum)'!AC$10*Model!$M$2253*AVERAGE('Assumptions (Petroleum)'!$I$2:$K$2)/10^9,0)</f>
        <v>0.000137239546</v>
      </c>
      <c r="U2424" s="160">
        <f>IF($M$2253&gt;0,'Assumptions (Petroleum)'!AD$10*Model!$M$2253*AVERAGE('Assumptions (Petroleum)'!$I$2:$K$2)/10^9,0)</f>
        <v>0.0001374721554</v>
      </c>
      <c r="V2424" s="160">
        <f>IF($M$2253&gt;0,'Assumptions (Petroleum)'!AE$10*Model!$M$2253*AVERAGE('Assumptions (Petroleum)'!$I$2:$K$2)/10^9,0)</f>
        <v>0.000137239546</v>
      </c>
      <c r="W2424" s="160">
        <f>IF($M$2253&gt;0,'Assumptions (Petroleum)'!AF$10*Model!$M$2253*AVERAGE('Assumptions (Petroleum)'!$I$2:$K$2)/10^9,0)</f>
        <v>0.0001374721554</v>
      </c>
      <c r="X2424" s="160">
        <f>IF($M$2253&gt;0,'Assumptions (Petroleum)'!AG$10*Model!$M$2253*AVERAGE('Assumptions (Petroleum)'!$I$2:$K$2)/10^9,0)</f>
        <v>0.000137239546</v>
      </c>
      <c r="Y2424" s="160">
        <f>IF($M$2253&gt;0,'Assumptions (Petroleum)'!AH$10*Model!$M$2253*AVERAGE('Assumptions (Petroleum)'!$I$2:$K$2)/10^9,0)</f>
        <v>0.0001374721554</v>
      </c>
      <c r="Z2424" s="160">
        <f>IF($M$2253&gt;0,'Assumptions (Petroleum)'!AI$10*Model!$M$2253*AVERAGE('Assumptions (Petroleum)'!$I$2:$K$2)/10^9,0)</f>
        <v>0.000137239546</v>
      </c>
      <c r="AA2424" s="160">
        <f>IF($M$2253&gt;0,'Assumptions (Petroleum)'!AJ$10*Model!$M$2253*AVERAGE('Assumptions (Petroleum)'!$I$2:$K$2)/10^9,0)</f>
        <v>0.0001374721554</v>
      </c>
      <c r="AB2424" s="160">
        <f>IF($M$2253&gt;0,'Assumptions (Petroleum)'!AK$10*Model!$M$2253*AVERAGE('Assumptions (Petroleum)'!$I$2:$K$2)/10^9,0)</f>
        <v>0.00006861977302</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0.0005645654831</v>
      </c>
      <c r="P2426" s="160">
        <f>IF($O$2253&gt;0,'Assumptions (Petroleum)'!W$10*Model!$O$2253*AVERAGE('Assumptions (Petroleum)'!$K$2:$M$2)/10^9,0)</f>
        <v>0.001072674418</v>
      </c>
      <c r="Q2426" s="160">
        <f>IF($O$2253&gt;0,'Assumptions (Petroleum)'!X$10*Model!$O$2253*AVERAGE('Assumptions (Petroleum)'!$K$2:$M$2)/10^9,0)</f>
        <v>0.0009654069761</v>
      </c>
      <c r="R2426" s="160">
        <f>IF($O$2253&gt;0,'Assumptions (Petroleum)'!Y$10*Model!$O$2253*AVERAGE('Assumptions (Petroleum)'!$K$2:$M$2)/10^9,0)</f>
        <v>0.0008694308439</v>
      </c>
      <c r="S2426" s="160">
        <f>IF($O$2253&gt;0,'Assumptions (Petroleum)'!Z$10*Model!$O$2253*AVERAGE('Assumptions (Petroleum)'!$K$2:$M$2)/10^9,0)</f>
        <v>0.0007824877595</v>
      </c>
      <c r="T2426" s="160">
        <f>IF($O$2253&gt;0,'Assumptions (Petroleum)'!AA$10*Model!$O$2253*AVERAGE('Assumptions (Petroleum)'!$K$2:$M$2)/10^9,0)</f>
        <v>0.0007034485919</v>
      </c>
      <c r="U2426" s="160">
        <f>IF($O$2253&gt;0,'Assumptions (Petroleum)'!AB$10*Model!$O$2253*AVERAGE('Assumptions (Petroleum)'!$K$2:$M$2)/10^9,0)</f>
        <v>0.00066618727</v>
      </c>
      <c r="V2426" s="160">
        <f>IF($O$2253&gt;0,'Assumptions (Petroleum)'!AC$10*Model!$O$2253*AVERAGE('Assumptions (Petroleum)'!$K$2:$M$2)/10^9,0)</f>
        <v>0.00066618727</v>
      </c>
      <c r="W2426" s="160">
        <f>IF($O$2253&gt;0,'Assumptions (Petroleum)'!AD$10*Model!$O$2253*AVERAGE('Assumptions (Petroleum)'!$K$2:$M$2)/10^9,0)</f>
        <v>0.000667316401</v>
      </c>
      <c r="X2426" s="160">
        <f>IF($O$2253&gt;0,'Assumptions (Petroleum)'!AE$10*Model!$O$2253*AVERAGE('Assumptions (Petroleum)'!$K$2:$M$2)/10^9,0)</f>
        <v>0.00066618727</v>
      </c>
      <c r="Y2426" s="160">
        <f>IF($O$2253&gt;0,'Assumptions (Petroleum)'!AF$10*Model!$O$2253*AVERAGE('Assumptions (Petroleum)'!$K$2:$M$2)/10^9,0)</f>
        <v>0.000667316401</v>
      </c>
      <c r="Z2426" s="160">
        <f>IF($O$2253&gt;0,'Assumptions (Petroleum)'!AG$10*Model!$O$2253*AVERAGE('Assumptions (Petroleum)'!$K$2:$M$2)/10^9,0)</f>
        <v>0.00066618727</v>
      </c>
      <c r="AA2426" s="160">
        <f>IF($O$2253&gt;0,'Assumptions (Petroleum)'!AH$10*Model!$O$2253*AVERAGE('Assumptions (Petroleum)'!$K$2:$M$2)/10^9,0)</f>
        <v>0.000667316401</v>
      </c>
      <c r="AB2426" s="160">
        <f>IF($O$2253&gt;0,'Assumptions (Petroleum)'!AI$10*Model!$O$2253*AVERAGE('Assumptions (Petroleum)'!$K$2:$M$2)/10^9,0)</f>
        <v>0.00066618727</v>
      </c>
      <c r="AC2426" s="160">
        <f>IF($O$2253&gt;0,'Assumptions (Petroleum)'!AJ$10*Model!$O$2253*AVERAGE('Assumptions (Petroleum)'!$K$2:$M$2)/10^9,0)</f>
        <v>0.000667316401</v>
      </c>
      <c r="AD2426" s="160">
        <f>IF($O$2253&gt;0,'Assumptions (Petroleum)'!AK$10*Model!$O$2253*AVERAGE('Assumptions (Petroleum)'!$K$2:$M$2)/10^9,0)</f>
        <v>0.000333093635</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0.0001910847265</v>
      </c>
      <c r="R2428" s="160">
        <f>IF($Q$2253&gt;0,'Assumptions (Petroleum)'!W$10*Model!$Q$2253*AVERAGE('Assumptions (Petroleum)'!$L$2:$O$2)/10^9,0)</f>
        <v>0.0003630609803</v>
      </c>
      <c r="S2428" s="160">
        <f>IF($Q$2253&gt;0,'Assumptions (Petroleum)'!X$10*Model!$Q$2253*AVERAGE('Assumptions (Petroleum)'!$L$2:$O$2)/10^9,0)</f>
        <v>0.0003267548823</v>
      </c>
      <c r="T2428" s="160">
        <f>IF($Q$2253&gt;0,'Assumptions (Petroleum)'!Y$10*Model!$Q$2253*AVERAGE('Assumptions (Petroleum)'!$L$2:$O$2)/10^9,0)</f>
        <v>0.0002942704788</v>
      </c>
      <c r="U2428" s="160">
        <f>IF($Q$2253&gt;0,'Assumptions (Petroleum)'!Z$10*Model!$Q$2253*AVERAGE('Assumptions (Petroleum)'!$L$2:$O$2)/10^9,0)</f>
        <v>0.0002648434309</v>
      </c>
      <c r="V2428" s="160">
        <f>IF($Q$2253&gt;0,'Assumptions (Petroleum)'!AA$10*Model!$Q$2253*AVERAGE('Assumptions (Petroleum)'!$L$2:$O$2)/10^9,0)</f>
        <v>0.0002380915692</v>
      </c>
      <c r="W2428" s="160">
        <f>IF($Q$2253&gt;0,'Assumptions (Petroleum)'!AB$10*Model!$Q$2253*AVERAGE('Assumptions (Petroleum)'!$L$2:$O$2)/10^9,0)</f>
        <v>0.0002254799772</v>
      </c>
      <c r="X2428" s="160">
        <f>IF($Q$2253&gt;0,'Assumptions (Petroleum)'!AC$10*Model!$Q$2253*AVERAGE('Assumptions (Petroleum)'!$L$2:$O$2)/10^9,0)</f>
        <v>0.0002254799772</v>
      </c>
      <c r="Y2428" s="160">
        <f>IF($Q$2253&gt;0,'Assumptions (Petroleum)'!AD$10*Model!$Q$2253*AVERAGE('Assumptions (Petroleum)'!$L$2:$O$2)/10^9,0)</f>
        <v>0.0002258621467</v>
      </c>
      <c r="Z2428" s="160">
        <f>IF($Q$2253&gt;0,'Assumptions (Petroleum)'!AE$10*Model!$Q$2253*AVERAGE('Assumptions (Petroleum)'!$L$2:$O$2)/10^9,0)</f>
        <v>0.0002254799772</v>
      </c>
      <c r="AA2428" s="160">
        <f>IF($Q$2253&gt;0,'Assumptions (Petroleum)'!AF$10*Model!$Q$2253*AVERAGE('Assumptions (Petroleum)'!$L$2:$O$2)/10^9,0)</f>
        <v>0.0002258621467</v>
      </c>
      <c r="AB2428" s="160">
        <f>IF($Q$2253&gt;0,'Assumptions (Petroleum)'!AG$10*Model!$Q$2253*AVERAGE('Assumptions (Petroleum)'!$L$2:$O$2)/10^9,0)</f>
        <v>0.0002254799772</v>
      </c>
      <c r="AC2428" s="160">
        <f>IF($Q$2253&gt;0,'Assumptions (Petroleum)'!AH$10*Model!$Q$2253*AVERAGE('Assumptions (Petroleum)'!$L$2:$O$2)/10^9,0)</f>
        <v>0.0002258621467</v>
      </c>
      <c r="AD2428" s="160">
        <f>IF($Q$2253&gt;0,'Assumptions (Petroleum)'!AI$10*Model!$Q$2253*AVERAGE('Assumptions (Petroleum)'!$L$2:$O$2)/10^9,0)</f>
        <v>0.0002254799772</v>
      </c>
      <c r="AE2428" s="160">
        <f>IF($Q$2253&gt;0,'Assumptions (Petroleum)'!AJ$10*Model!$Q$2253*AVERAGE('Assumptions (Petroleum)'!$L$2:$O$2)/10^9,0)</f>
        <v>0.0002258621467</v>
      </c>
      <c r="AF2428" s="160">
        <f>IF($Q$2253&gt;0,'Assumptions (Petroleum)'!AK$10*Model!$Q$2253*AVERAGE('Assumptions (Petroleum)'!$L$2:$O$2)/10^9,0)</f>
        <v>0.0001127399886</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0.0001694662708</v>
      </c>
      <c r="S2429" s="177">
        <f>IF($R$2253&gt;0,'Assumptions (Petroleum)'!W$10*Model!$R$2253*AVERAGE('Assumptions (Petroleum)'!$M$2:$P$2)/10^9,0)</f>
        <v>0.0003219859145</v>
      </c>
      <c r="T2429" s="177">
        <f>IF($R$2253&gt;0,'Assumptions (Petroleum)'!X$10*Model!$R$2253*AVERAGE('Assumptions (Petroleum)'!$M$2:$P$2)/10^9,0)</f>
        <v>0.000289787323</v>
      </c>
      <c r="U2429" s="177">
        <f>IF($R$2253&gt;0,'Assumptions (Petroleum)'!Y$10*Model!$R$2253*AVERAGE('Assumptions (Petroleum)'!$M$2:$P$2)/10^9,0)</f>
        <v>0.000260978057</v>
      </c>
      <c r="V2429" s="177">
        <f>IF($R$2253&gt;0,'Assumptions (Petroleum)'!Z$10*Model!$R$2253*AVERAGE('Assumptions (Petroleum)'!$M$2:$P$2)/10^9,0)</f>
        <v>0.0002348802513</v>
      </c>
      <c r="W2429" s="177">
        <f>IF($R$2253&gt;0,'Assumptions (Petroleum)'!AA$10*Model!$R$2253*AVERAGE('Assumptions (Petroleum)'!$M$2:$P$2)/10^9,0)</f>
        <v>0.0002111549734</v>
      </c>
      <c r="X2429" s="177">
        <f>IF($R$2253&gt;0,'Assumptions (Petroleum)'!AB$10*Model!$R$2253*AVERAGE('Assumptions (Petroleum)'!$M$2:$P$2)/10^9,0)</f>
        <v>0.0001999701995</v>
      </c>
      <c r="Y2429" s="177">
        <f>IF($R$2253&gt;0,'Assumptions (Petroleum)'!AC$10*Model!$R$2253*AVERAGE('Assumptions (Petroleum)'!$M$2:$P$2)/10^9,0)</f>
        <v>0.0001999701995</v>
      </c>
      <c r="Z2429" s="177">
        <f>IF($R$2253&gt;0,'Assumptions (Petroleum)'!AD$10*Model!$R$2253*AVERAGE('Assumptions (Petroleum)'!$M$2:$P$2)/10^9,0)</f>
        <v>0.000200309132</v>
      </c>
      <c r="AA2429" s="177">
        <f>IF($R$2253&gt;0,'Assumptions (Petroleum)'!AE$10*Model!$R$2253*AVERAGE('Assumptions (Petroleum)'!$M$2:$P$2)/10^9,0)</f>
        <v>0.0001999701995</v>
      </c>
      <c r="AB2429" s="177">
        <f>IF($R$2253&gt;0,'Assumptions (Petroleum)'!AF$10*Model!$R$2253*AVERAGE('Assumptions (Petroleum)'!$M$2:$P$2)/10^9,0)</f>
        <v>0.000200309132</v>
      </c>
      <c r="AC2429" s="177">
        <f>IF($R$2253&gt;0,'Assumptions (Petroleum)'!AG$10*Model!$R$2253*AVERAGE('Assumptions (Petroleum)'!$M$2:$P$2)/10^9,0)</f>
        <v>0.0001999701995</v>
      </c>
      <c r="AD2429" s="177">
        <f>IF($R$2253&gt;0,'Assumptions (Petroleum)'!AH$10*Model!$R$2253*AVERAGE('Assumptions (Petroleum)'!$M$2:$P$2)/10^9,0)</f>
        <v>0.000200309132</v>
      </c>
      <c r="AE2429" s="177">
        <f>IF($R$2253&gt;0,'Assumptions (Petroleum)'!AI$10*Model!$R$2253*AVERAGE('Assumptions (Petroleum)'!$M$2:$P$2)/10^9,0)</f>
        <v>0.0001999701995</v>
      </c>
      <c r="AF2429" s="177">
        <f>IF($R$2253&gt;0,'Assumptions (Petroleum)'!AJ$10*Model!$R$2253*AVERAGE('Assumptions (Petroleum)'!$M$2:$P$2)/10^9,0)</f>
        <v>0.000200309132</v>
      </c>
      <c r="AG2429" s="177">
        <f>IF($R$2253&gt;0,'Assumptions (Petroleum)'!AK$10*Model!$R$2253*AVERAGE('Assumptions (Petroleum)'!$M$2:$P$2)/10^9,0)</f>
        <v>0.00009998509975</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0.0003403309461</v>
      </c>
      <c r="T2430" s="160">
        <f>IF($S$2253&gt;0,'Assumptions (Petroleum)'!W$10*Model!$S$2253*AVERAGE('Assumptions (Petroleum)'!$O$2:$Q$2)/10^9,0)</f>
        <v>0.0006466287976</v>
      </c>
      <c r="U2430" s="160">
        <f>IF($S$2253&gt;0,'Assumptions (Petroleum)'!X$10*Model!$S$2253*AVERAGE('Assumptions (Petroleum)'!$O$2:$Q$2)/10^9,0)</f>
        <v>0.0005819659179</v>
      </c>
      <c r="V2430" s="160">
        <f>IF($S$2253&gt;0,'Assumptions (Petroleum)'!Y$10*Model!$S$2253*AVERAGE('Assumptions (Petroleum)'!$O$2:$Q$2)/10^9,0)</f>
        <v>0.000524109657</v>
      </c>
      <c r="W2430" s="160">
        <f>IF($S$2253&gt;0,'Assumptions (Petroleum)'!Z$10*Model!$S$2253*AVERAGE('Assumptions (Petroleum)'!$O$2:$Q$2)/10^9,0)</f>
        <v>0.0004716986913</v>
      </c>
      <c r="X2430" s="160">
        <f>IF($S$2253&gt;0,'Assumptions (Petroleum)'!AA$10*Model!$S$2253*AVERAGE('Assumptions (Petroleum)'!$O$2:$Q$2)/10^9,0)</f>
        <v>0.0004240523589</v>
      </c>
      <c r="Y2430" s="160">
        <f>IF($S$2253&gt;0,'Assumptions (Petroleum)'!AB$10*Model!$S$2253*AVERAGE('Assumptions (Petroleum)'!$O$2:$Q$2)/10^9,0)</f>
        <v>0.0004015905164</v>
      </c>
      <c r="Z2430" s="160">
        <f>IF($S$2253&gt;0,'Assumptions (Petroleum)'!AC$10*Model!$S$2253*AVERAGE('Assumptions (Petroleum)'!$O$2:$Q$2)/10^9,0)</f>
        <v>0.0004015905164</v>
      </c>
      <c r="AA2430" s="160">
        <f>IF($S$2253&gt;0,'Assumptions (Petroleum)'!AD$10*Model!$S$2253*AVERAGE('Assumptions (Petroleum)'!$O$2:$Q$2)/10^9,0)</f>
        <v>0.0004022711783</v>
      </c>
      <c r="AB2430" s="160">
        <f>IF($S$2253&gt;0,'Assumptions (Petroleum)'!AE$10*Model!$S$2253*AVERAGE('Assumptions (Petroleum)'!$O$2:$Q$2)/10^9,0)</f>
        <v>0.0004015905164</v>
      </c>
      <c r="AC2430" s="160">
        <f>IF($S$2253&gt;0,'Assumptions (Petroleum)'!AF$10*Model!$S$2253*AVERAGE('Assumptions (Petroleum)'!$O$2:$Q$2)/10^9,0)</f>
        <v>0.0004022711783</v>
      </c>
      <c r="AD2430" s="160">
        <f>IF($S$2253&gt;0,'Assumptions (Petroleum)'!AG$10*Model!$S$2253*AVERAGE('Assumptions (Petroleum)'!$O$2:$Q$2)/10^9,0)</f>
        <v>0.0004015905164</v>
      </c>
      <c r="AE2430" s="160">
        <f>IF($S$2253&gt;0,'Assumptions (Petroleum)'!AH$10*Model!$S$2253*AVERAGE('Assumptions (Petroleum)'!$O$2:$Q$2)/10^9,0)</f>
        <v>0.0004022711783</v>
      </c>
      <c r="AF2430" s="160">
        <f>IF($S$2253&gt;0,'Assumptions (Petroleum)'!AI$10*Model!$S$2253*AVERAGE('Assumptions (Petroleum)'!$O$2:$Q$2)/10^9,0)</f>
        <v>0.0004015905164</v>
      </c>
      <c r="AG2430" s="160">
        <f>IF($S$2253&gt;0,'Assumptions (Petroleum)'!AJ$10*Model!$S$2253*AVERAGE('Assumptions (Petroleum)'!$O$2:$Q$2)/10^9,0)</f>
        <v>0.0004022711783</v>
      </c>
      <c r="AH2430" s="160">
        <f>IF($S$2253&gt;0,'Assumptions (Petroleum)'!AK$10*Model!$S$2253*AVERAGE('Assumptions (Petroleum)'!$O$2:$Q$2)/10^9,0)</f>
        <v>0.0002007952582</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0.00006675030207</v>
      </c>
      <c r="U2431" s="160">
        <f>IF($T$2253&gt;0,'Assumptions (Petroleum)'!W$10*Model!$T$2253*AVERAGE('Assumptions (Petroleum)'!$P$2:$R$2)/10^9,0)</f>
        <v>0.0001268255739</v>
      </c>
      <c r="V2431" s="160">
        <f>IF($T$2253&gt;0,'Assumptions (Petroleum)'!X$10*Model!$T$2253*AVERAGE('Assumptions (Petroleum)'!$P$2:$R$2)/10^9,0)</f>
        <v>0.0001141430165</v>
      </c>
      <c r="W2431" s="160">
        <f>IF($T$2253&gt;0,'Assumptions (Petroleum)'!Y$10*Model!$T$2253*AVERAGE('Assumptions (Petroleum)'!$P$2:$R$2)/10^9,0)</f>
        <v>0.0001027954652</v>
      </c>
      <c r="X2431" s="160">
        <f>IF($T$2253&gt;0,'Assumptions (Petroleum)'!Z$10*Model!$T$2253*AVERAGE('Assumptions (Petroleum)'!$P$2:$R$2)/10^9,0)</f>
        <v>0.00009251591867</v>
      </c>
      <c r="Y2431" s="160">
        <f>IF($T$2253&gt;0,'Assumptions (Petroleum)'!AA$10*Model!$T$2253*AVERAGE('Assumptions (Petroleum)'!$P$2:$R$2)/10^9,0)</f>
        <v>0.00008317087638</v>
      </c>
      <c r="Z2431" s="160">
        <f>IF($T$2253&gt;0,'Assumptions (Petroleum)'!AB$10*Model!$T$2253*AVERAGE('Assumptions (Petroleum)'!$P$2:$R$2)/10^9,0)</f>
        <v>0.00007876535644</v>
      </c>
      <c r="AA2431" s="160">
        <f>IF($T$2253&gt;0,'Assumptions (Petroleum)'!AC$10*Model!$T$2253*AVERAGE('Assumptions (Petroleum)'!$P$2:$R$2)/10^9,0)</f>
        <v>0.00007876535644</v>
      </c>
      <c r="AB2431" s="160">
        <f>IF($T$2253&gt;0,'Assumptions (Petroleum)'!AD$10*Model!$T$2253*AVERAGE('Assumptions (Petroleum)'!$P$2:$R$2)/10^9,0)</f>
        <v>0.00007889885705</v>
      </c>
      <c r="AC2431" s="160">
        <f>IF($T$2253&gt;0,'Assumptions (Petroleum)'!AE$10*Model!$T$2253*AVERAGE('Assumptions (Petroleum)'!$P$2:$R$2)/10^9,0)</f>
        <v>0.00007876535644</v>
      </c>
      <c r="AD2431" s="160">
        <f>IF($T$2253&gt;0,'Assumptions (Petroleum)'!AF$10*Model!$T$2253*AVERAGE('Assumptions (Petroleum)'!$P$2:$R$2)/10^9,0)</f>
        <v>0.00007889885705</v>
      </c>
      <c r="AE2431" s="160">
        <f>IF($T$2253&gt;0,'Assumptions (Petroleum)'!AG$10*Model!$T$2253*AVERAGE('Assumptions (Petroleum)'!$P$2:$R$2)/10^9,0)</f>
        <v>0.00007876535644</v>
      </c>
      <c r="AF2431" s="160">
        <f>IF($T$2253&gt;0,'Assumptions (Petroleum)'!AH$10*Model!$T$2253*AVERAGE('Assumptions (Petroleum)'!$P$2:$R$2)/10^9,0)</f>
        <v>0.00007889885705</v>
      </c>
      <c r="AG2431" s="160">
        <f>IF($T$2253&gt;0,'Assumptions (Petroleum)'!AI$10*Model!$T$2253*AVERAGE('Assumptions (Petroleum)'!$P$2:$R$2)/10^9,0)</f>
        <v>0.00007876535644</v>
      </c>
      <c r="AH2431" s="160">
        <f>IF($T$2253&gt;0,'Assumptions (Petroleum)'!AJ$10*Model!$T$2253*AVERAGE('Assumptions (Petroleum)'!$P$2:$R$2)/10^9,0)</f>
        <v>0.00007889885705</v>
      </c>
      <c r="AI2431" s="160">
        <f>IF($T$2253&gt;0,'Assumptions (Petroleum)'!AK$10*Model!$T$2253*AVERAGE('Assumptions (Petroleum)'!$P$2:$R$2)/10^9,0)</f>
        <v>0.00003938267822</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0.0008169389811</v>
      </c>
      <c r="V2432" s="160">
        <f>IF($U$2253&gt;0,'Assumptions (Petroleum)'!W$10*Model!$U$2253*AVERAGE('Assumptions (Petroleum)'!$Q$2:$S$2)/10^9,0)</f>
        <v>0.001552184064</v>
      </c>
      <c r="W2432" s="160">
        <f>IF($U$2253&gt;0,'Assumptions (Petroleum)'!X$10*Model!$U$2253*AVERAGE('Assumptions (Petroleum)'!$Q$2:$S$2)/10^9,0)</f>
        <v>0.001396965658</v>
      </c>
      <c r="X2432" s="160">
        <f>IF($U$2253&gt;0,'Assumptions (Petroleum)'!Y$10*Model!$U$2253*AVERAGE('Assumptions (Petroleum)'!$Q$2:$S$2)/10^9,0)</f>
        <v>0.001258086031</v>
      </c>
      <c r="Y2432" s="160">
        <f>IF($U$2253&gt;0,'Assumptions (Petroleum)'!Z$10*Model!$U$2253*AVERAGE('Assumptions (Petroleum)'!$Q$2:$S$2)/10^9,0)</f>
        <v>0.001132277428</v>
      </c>
      <c r="Z2432" s="160">
        <f>IF($U$2253&gt;0,'Assumptions (Petroleum)'!AA$10*Model!$U$2253*AVERAGE('Assumptions (Petroleum)'!$Q$2:$S$2)/10^9,0)</f>
        <v>0.00101790597</v>
      </c>
      <c r="AA2432" s="160">
        <f>IF($U$2253&gt;0,'Assumptions (Petroleum)'!AB$10*Model!$U$2253*AVERAGE('Assumptions (Petroleum)'!$Q$2:$S$2)/10^9,0)</f>
        <v>0.0009639879977</v>
      </c>
      <c r="AB2432" s="160">
        <f>IF($U$2253&gt;0,'Assumptions (Petroleum)'!AC$10*Model!$U$2253*AVERAGE('Assumptions (Petroleum)'!$Q$2:$S$2)/10^9,0)</f>
        <v>0.0009639879977</v>
      </c>
      <c r="AC2432" s="160">
        <f>IF($U$2253&gt;0,'Assumptions (Petroleum)'!AD$10*Model!$U$2253*AVERAGE('Assumptions (Petroleum)'!$Q$2:$S$2)/10^9,0)</f>
        <v>0.0009656218756</v>
      </c>
      <c r="AD2432" s="160">
        <f>IF($U$2253&gt;0,'Assumptions (Petroleum)'!AE$10*Model!$U$2253*AVERAGE('Assumptions (Petroleum)'!$Q$2:$S$2)/10^9,0)</f>
        <v>0.0009639879977</v>
      </c>
      <c r="AE2432" s="160">
        <f>IF($U$2253&gt;0,'Assumptions (Petroleum)'!AF$10*Model!$U$2253*AVERAGE('Assumptions (Petroleum)'!$Q$2:$S$2)/10^9,0)</f>
        <v>0.0009656218756</v>
      </c>
      <c r="AF2432" s="160">
        <f>IF($U$2253&gt;0,'Assumptions (Petroleum)'!AG$10*Model!$U$2253*AVERAGE('Assumptions (Petroleum)'!$Q$2:$S$2)/10^9,0)</f>
        <v>0.0009639879977</v>
      </c>
      <c r="AG2432" s="160">
        <f>IF($U$2253&gt;0,'Assumptions (Petroleum)'!AH$10*Model!$U$2253*AVERAGE('Assumptions (Petroleum)'!$Q$2:$S$2)/10^9,0)</f>
        <v>0.0009656218756</v>
      </c>
      <c r="AH2432" s="160">
        <f>IF($U$2253&gt;0,'Assumptions (Petroleum)'!AI$10*Model!$U$2253*AVERAGE('Assumptions (Petroleum)'!$Q$2:$S$2)/10^9,0)</f>
        <v>0.0009639879977</v>
      </c>
      <c r="AI2432" s="160">
        <f>IF($U$2253&gt;0,'Assumptions (Petroleum)'!AJ$10*Model!$U$2253*AVERAGE('Assumptions (Petroleum)'!$Q$2:$S$2)/10^9,0)</f>
        <v>0.0009656218756</v>
      </c>
      <c r="AJ2432" s="160">
        <f>IF($U$2253&gt;0,'Assumptions (Petroleum)'!AK$10*Model!$U$2253*AVERAGE('Assumptions (Petroleum)'!$Q$2:$S$2)/10^9,0)</f>
        <v>0.0004819939988</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0.3096336331</v>
      </c>
      <c r="D2465" s="219">
        <f>IF(Model!D2251+Model!D2252-D2250-D2413+D2361&gt;0,(1-'Assumptions (Petroleum)'!C24)*(Model!D2251+Model!D2252-D2250-D2413+D2361)+Model!D2413-D2308+Model!D2309,Model!D2251+Model!D2252-D2250+D2361-D2308+Model!D2309)</f>
        <v>0.614861261</v>
      </c>
      <c r="E2465" s="219">
        <f>IF(Model!E2251+Model!E2252-E2250-E2413+E2361&gt;0,(1-'Assumptions (Petroleum)'!D24)*(Model!E2251+Model!E2252-E2250-E2413+E2361)+Model!E2413-E2308+Model!E2309,Model!E2251+Model!E2252-E2250+E2361-E2308+Model!E2309)</f>
        <v>0.4918700735</v>
      </c>
      <c r="F2465" s="219">
        <f>IF(Model!F2251+Model!F2252-F2250-F2413+F2361&gt;0,(1-'Assumptions (Petroleum)'!E24)*(Model!F2251+Model!F2252-F2250-F2413+F2361)+Model!F2413-F2308+Model!F2309,Model!F2251+Model!F2252-F2250+F2361-F2308+Model!F2309)</f>
        <v>0.9127229336</v>
      </c>
      <c r="G2465" s="219">
        <f>IF(Model!G2251+Model!G2252-G2250-G2413+G2361&gt;0,(1-'Assumptions (Petroleum)'!F24)*(Model!G2251+Model!G2252-G2250-G2413+G2361)+Model!G2413-G2308+Model!G2309,Model!G2251+Model!G2252-G2250+G2361-G2308+Model!G2309)</f>
        <v>0.9459936855</v>
      </c>
      <c r="H2465" s="219">
        <f>IF(Model!H2251+Model!H2252-H2250-H2413+H2361&gt;0,(1-'Assumptions (Petroleum)'!G24)*(Model!H2251+Model!H2252-H2250-H2413+H2361)+Model!H2413-H2308+Model!H2309,Model!H2251+Model!H2252-H2250+H2361-H2308+Model!H2309)</f>
        <v>1.183319874</v>
      </c>
      <c r="I2465" s="219">
        <f>IF(Model!I2251+Model!I2252-I2250-I2413+I2361&gt;0,(1-'Assumptions (Petroleum)'!H24)*(Model!I2251+Model!I2252-I2250-I2413+I2361)+Model!I2413-I2308+Model!I2309,Model!I2251+Model!I2252-I2250+I2361-I2308+Model!I2309)</f>
        <v>0.381681157</v>
      </c>
      <c r="J2465" s="219">
        <f>IF(Model!J2251+Model!J2252-J2250-J2413+J2361&gt;0,(1-'Assumptions (Petroleum)'!I24)*(Model!J2251+Model!J2252-J2250-J2413+J2361)+Model!J2413-J2308+Model!J2309,Model!J2251+Model!J2252-J2250+J2361-J2308+Model!J2309)</f>
        <v>0.4536441876</v>
      </c>
      <c r="K2465" s="219">
        <f>IF(Model!K2251+Model!K2252-K2250-K2413+K2361&gt;0,(1-'Assumptions (Petroleum)'!J24)*(Model!K2251+Model!K2252-K2250-K2413+K2361)+Model!K2413-K2308+Model!K2309,Model!K2251+Model!K2252-K2250+K2361-K2308+Model!K2309)</f>
        <v>0.4146874652</v>
      </c>
      <c r="L2465" s="219">
        <f>IF(Model!L2251+Model!L2252-L2250-L2413+L2361&gt;0,(1-'Assumptions (Petroleum)'!K24)*(Model!L2251+Model!L2252-L2250-L2413+L2361)+Model!L2413-L2308+Model!L2309,Model!L2251+Model!L2252-L2250+L2361-L2308+Model!L2309)</f>
        <v>0.2105864316</v>
      </c>
      <c r="M2465" s="219">
        <f>IF(Model!M2251+Model!M2252-M2250-M2413+M2361&gt;0,(1-'Assumptions (Petroleum)'!L24)*(Model!M2251+Model!M2252-M2250-M2413+M2361)+Model!M2413-M2308+Model!M2309,Model!M2251+Model!M2252-M2250+M2361-M2308+Model!M2309)</f>
        <v>0.226805069</v>
      </c>
      <c r="N2465" s="219">
        <f>IF(Model!N2251+Model!N2252-N2250-N2413+N2361&gt;0,(1-'Assumptions (Petroleum)'!M24)*(Model!N2251+Model!N2252-N2250-N2413+N2361)+Model!N2413-N2308+Model!N2309,Model!N2251+Model!N2252-N2250+N2361-N2308+Model!N2309)</f>
        <v>0.13866442</v>
      </c>
      <c r="O2465" s="219">
        <f>IF(Model!O2251+Model!O2252-O2250-O2413+O2361&gt;0,(1-'Assumptions (Petroleum)'!N24)*(Model!O2251+Model!O2252-O2250-O2413+O2361)+Model!O2413-O2308+Model!O2309,Model!O2251+Model!O2252-O2250+O2361-O2308+Model!O2309)</f>
        <v>0.07259099901</v>
      </c>
      <c r="P2465" s="219">
        <f>IF(Model!P2251+Model!P2252-P2250-P2413+P2361&gt;0,(1-'Assumptions (Petroleum)'!O24)*(Model!P2251+Model!P2252-P2250-P2413+P2361)+Model!P2413-P2308+Model!P2309,Model!P2251+Model!P2252-P2250+P2361-P2308+Model!P2309)</f>
        <v>0.09814263384</v>
      </c>
      <c r="Q2465" s="219">
        <f>IF(Model!Q2251+Model!Q2252-Q2250-Q2413+Q2361&gt;0,(1-'Assumptions (Petroleum)'!P24)*(Model!Q2251+Model!Q2252-Q2250-Q2413+Q2361)+Model!Q2413-Q2308+Model!Q2309,Model!Q2251+Model!Q2252-Q2250+Q2361-Q2308+Model!Q2309)</f>
        <v>0.1870030643</v>
      </c>
      <c r="R2465" s="219">
        <f>IF(Model!R2251+Model!R2252-R2250-R2413+R2361&gt;0,(1-'Assumptions (Petroleum)'!Q24)*(Model!R2251+Model!R2252-R2250-R2413+R2361)+Model!R2413-R2308+Model!R2309,Model!R2251+Model!R2252-R2250+R2361-R2308+Model!R2309)</f>
        <v>0.1270332979</v>
      </c>
      <c r="S2465" s="219">
        <f>IF(Model!S2251+Model!S2252-S2250-S2413+S2361&gt;0,(1-'Assumptions (Petroleum)'!R24)*(Model!S2251+Model!S2252-S2250-S2413+S2361)+Model!S2413-S2308+Model!S2309,Model!S2251+Model!S2252-S2250+S2361-S2308+Model!S2309)</f>
        <v>0.0938184048</v>
      </c>
      <c r="T2465" s="219">
        <f>IF(Model!T2251+Model!T2252-T2250-T2413+T2361&gt;0,(1-'Assumptions (Petroleum)'!S24)*(Model!T2251+Model!T2252-T2250-T2413+T2361)+Model!T2413-T2308+Model!T2309,Model!T2251+Model!T2252-T2250+T2361-T2308+Model!T2309)</f>
        <v>0.05609821539</v>
      </c>
      <c r="U2465" s="219">
        <f>IF(Model!U2251+Model!U2252-U2250-U2413+U2361&gt;0,(1-'Assumptions (Petroleum)'!T24)*(Model!U2251+Model!U2252-U2250-U2413+U2361)+Model!U2413-U2308+Model!U2309,Model!U2251+Model!U2252-U2250+U2361-U2308+Model!U2309)</f>
        <v>0.1204170089</v>
      </c>
      <c r="V2465" s="219">
        <f>IF(Model!V2251+Model!V2252-V2250-V2413+V2361&gt;0,(1-'Assumptions (Petroleum)'!U24)*(Model!V2251+Model!V2252-V2250-V2413+V2361)+Model!V2413-V2308+Model!V2309,Model!V2251+Model!V2252-V2250+V2361-V2308+Model!V2309)</f>
        <v>0.1227423877</v>
      </c>
      <c r="W2465" s="219">
        <f>IF(Model!W2251+Model!W2252-W2250-W2413+W2361&gt;0,(1-'Assumptions (Petroleum)'!V24)*(Model!W2251+Model!W2252-W2250-W2413+W2361)+Model!W2413-W2308+Model!W2309,Model!W2251+Model!W2252-W2250+W2361-W2308+Model!W2309)</f>
        <v>0.1300812289</v>
      </c>
      <c r="X2465" s="219">
        <f>IF(Model!X2251+Model!X2252-X2250-X2413+X2361&gt;0,(1-'Assumptions (Petroleum)'!W24)*(Model!X2251+Model!X2252-X2250-X2413+X2361)+Model!X2413-X2308+Model!X2309,Model!X2251+Model!X2252-X2250+X2361-X2308+Model!X2309)</f>
        <v>0.1266051066</v>
      </c>
      <c r="Y2465" s="219">
        <f>IF(Model!Y2251+Model!Y2252-Y2250-Y2413+Y2361&gt;0,(1-'Assumptions (Petroleum)'!X24)*(Model!Y2251+Model!Y2252-Y2250-Y2413+Y2361)+Model!Y2413-Y2308+Model!Y2309,Model!Y2251+Model!Y2252-Y2250+Y2361-Y2308+Model!Y2309)</f>
        <v>0.1227215208</v>
      </c>
      <c r="Z2465" s="219">
        <f>IF(Model!Z2251+Model!Z2252-Z2250-Z2413+Z2361&gt;0,(1-'Assumptions (Petroleum)'!Y24)*(Model!Z2251+Model!Z2252-Z2250-Z2413+Z2361)+Model!Z2413-Z2308+Model!Z2309,Model!Z2251+Model!Z2252-Z2250+Z2361-Z2308+Model!Z2309)</f>
        <v>0.1201501437</v>
      </c>
      <c r="AA2465" s="219">
        <f>IF(Model!AA2251+Model!AA2252-AA2250-AA2413+AA2361&gt;0,(1-'Assumptions (Petroleum)'!Z24)*(Model!AA2251+Model!AA2252-AA2250-AA2413+AA2361)+Model!AA2413-AA2308+Model!AA2309,Model!AA2251+Model!AA2252-AA2250+AA2361-AA2308+Model!AA2309)</f>
        <v>0.1181110963</v>
      </c>
      <c r="AB2465" s="219">
        <f>IF(Model!AB2251+Model!AB2252-AB2250-AB2413+AB2361&gt;0,(1-'Assumptions (Petroleum)'!AA24)*(Model!AB2251+Model!AB2252-AB2250-AB2413+AB2361)+Model!AB2413-AB2308+Model!AB2309,Model!AB2251+Model!AB2252-AB2250+AB2361-AB2308+Model!AB2309)</f>
        <v>0.1174673536</v>
      </c>
      <c r="AC2465" s="219">
        <f>IF(Model!AC2251+Model!AC2252-AC2250-AC2413+AC2361&gt;0,(1-'Assumptions (Petroleum)'!AB24)*(Model!AC2251+Model!AC2252-AC2250-AC2413+AC2361)+Model!AC2413-AC2308+Model!AC2309,Model!AC2251+Model!AC2252-AC2250+AC2361-AC2308+Model!AC2309)</f>
        <v>0.1143240026</v>
      </c>
      <c r="AD2465" s="219">
        <f>IF(Model!AD2251+Model!AD2252-AD2250-AD2413+AD2361&gt;0,(1-'Assumptions (Petroleum)'!AC24)*(Model!AD2251+Model!AD2252-AD2250-AD2413+AD2361)+Model!AD2413-AD2308+Model!AD2309,Model!AD2251+Model!AD2252-AD2250+AD2361-AD2308+Model!AD2309)</f>
        <v>0.1122738164</v>
      </c>
      <c r="AE2465" s="219">
        <f>IF(Model!AE2251+Model!AE2252-AE2250-AE2413+AE2361&gt;0,(1-'Assumptions (Petroleum)'!AD24)*(Model!AE2251+Model!AE2252-AE2250-AE2413+AE2361)+Model!AE2413-AE2308+Model!AE2309,Model!AE2251+Model!AE2252-AE2250+AE2361-AE2308+Model!AE2309)</f>
        <v>0.1090737016</v>
      </c>
      <c r="AF2465" s="219">
        <f>IF(Model!AF2251+Model!AF2252-AF2250-AF2413+AF2361&gt;0,(1-'Assumptions (Petroleum)'!AE24)*(Model!AF2251+Model!AF2252-AF2250-AF2413+AF2361)+Model!AF2413-AF2308+Model!AF2309,Model!AF2251+Model!AF2252-AF2250+AF2361-AF2308+Model!AF2309)</f>
        <v>0.106145353</v>
      </c>
      <c r="AG2465" s="219">
        <f>IF(Model!AG2251+Model!AG2252-AG2250-AG2413+AG2361&gt;0,(1-'Assumptions (Petroleum)'!AF24)*(Model!AG2251+Model!AG2252-AG2250-AG2413+AG2361)+Model!AG2413-AG2308+Model!AG2309,Model!AG2251+Model!AG2252-AG2250+AG2361-AG2308+Model!AG2309)</f>
        <v>0.1030325621</v>
      </c>
      <c r="AH2465" s="219">
        <f>IF(Model!AH2251+Model!AH2252-AH2250-AH2413+AH2361&gt;0,(1-'Assumptions (Petroleum)'!AG24)*(Model!AH2251+Model!AH2252-AH2250-AH2413+AH2361)+Model!AH2413-AH2308+Model!AH2309,Model!AH2251+Model!AH2252-AH2250+AH2361-AH2308+Model!AH2309)</f>
        <v>0.100176537</v>
      </c>
      <c r="AI2465" s="219">
        <f>IF(Model!AI2251+Model!AI2252-AI2250-AI2413+AI2361&gt;0,(1-'Assumptions (Petroleum)'!AH24)*(Model!AI2251+Model!AI2252-AI2250-AI2413+AI2361)+Model!AI2413-AI2308+Model!AI2309,Model!AI2251+Model!AI2252-AI2250+AI2361-AI2308+Model!AI2309)</f>
        <v>0.09620186392</v>
      </c>
      <c r="AJ2465" s="219">
        <f>IF(Model!AJ2251+Model!AJ2252-AJ2250-AJ2413+AJ2361&gt;0,(1-'Assumptions (Petroleum)'!AI24)*(Model!AJ2251+Model!AJ2252-AJ2250-AJ2413+AJ2361)+Model!AJ2413-AJ2308+Model!AJ2309,Model!AJ2251+Model!AJ2252-AJ2250+AJ2361-AJ2308+Model!AJ2309)</f>
        <v>0.09281049568</v>
      </c>
      <c r="AK2465" s="219">
        <f>IF(Model!AK2251+Model!AK2252-AK2250-AK2413+AK2361&gt;0,(1-'Assumptions (Petroleum)'!AJ24)*(Model!AK2251+Model!AK2252-AK2250-AK2413+AK2361)+Model!AK2413-AK2308+Model!AK2309,Model!AK2251+Model!AK2252-AK2250+AK2361-AK2308+Model!AK2309)</f>
        <v>0.08839400201</v>
      </c>
      <c r="AL2465" s="219">
        <f>IF(Model!AL2251+Model!AL2252-AL2250-AL2413+AL2361&gt;0,(1-'Assumptions (Petroleum)'!AK24)*(Model!AL2251+Model!AL2252-AL2250-AL2413+AL2361)+Model!AL2413-AL2308+Model!AL2309,Model!AL2251+Model!AL2252-AL2250+AL2361-AL2308+Model!AL2309)</f>
        <v>0.08415162071</v>
      </c>
      <c r="AM2465" s="219">
        <f>IF(Model!AM2251+Model!AM2252-AM2250-AM2413+AM2361&gt;0,(1-'Assumptions (Petroleum)'!AL24)*(Model!AM2251+Model!AM2252-AM2250-AM2413+AM2361)+Model!AM2413-AM2308+Model!AM2309,Model!AM2251+Model!AM2252-AM2250+AM2361-AM2308+Model!AM2309)</f>
        <v>0.08025802037</v>
      </c>
      <c r="AN2465" s="219">
        <f>IF(Model!AN2251+Model!AN2252-AN2250-AN2413+AN2361&gt;0,(1-'Assumptions (Petroleum)'!AM24)*(Model!AN2251+Model!AN2252-AN2250-AN2413+AN2361)+Model!AN2413-AN2308+Model!AN2309,Model!AN2251+Model!AN2252-AN2250+AN2361-AN2308+Model!AN2309)</f>
        <v>0.07602822653</v>
      </c>
      <c r="AO2465" s="219">
        <f>IF(Model!AO2251+Model!AO2252-AO2250-AO2413+AO2361&gt;0,(1-'Assumptions (Petroleum)'!AN24)*(Model!AO2251+Model!AO2252-AO2250-AO2413+AO2361)+Model!AO2413-AO2308+Model!AO2309,Model!AO2251+Model!AO2252-AO2250+AO2361-AO2308+Model!AO2309)</f>
        <v>0.07190882908</v>
      </c>
      <c r="AP2465" s="219">
        <f>IF(Model!AP2251+Model!AP2252-AP2250-AP2413+AP2361&gt;0,(1-'Assumptions (Petroleum)'!AO24)*(Model!AP2251+Model!AP2252-AP2250-AP2413+AP2361)+Model!AP2413-AP2308+Model!AP2309,Model!AP2251+Model!AP2252-AP2250+AP2361-AP2308+Model!AP2309)</f>
        <v>0.06752803456</v>
      </c>
      <c r="AQ2465" s="219">
        <f>IF(Model!AQ2251+Model!AQ2252-AQ2250-AQ2413+AQ2361&gt;0,(1-'Assumptions (Petroleum)'!AP24)*(Model!AQ2251+Model!AQ2252-AQ2250-AQ2413+AQ2361)+Model!AQ2413-AQ2308+Model!AQ2309,Model!AQ2251+Model!AQ2252-AQ2250+AQ2361-AQ2308+Model!AQ2309)</f>
        <v>0.06269802055</v>
      </c>
      <c r="AR2465" s="219">
        <f>IF(Model!AR2251+Model!AR2252-AR2250-AR2413+AR2361&gt;0,(1-'Assumptions (Petroleum)'!AQ24)*(Model!AR2251+Model!AR2252-AR2250-AR2413+AR2361)+Model!AR2413-AR2308+Model!AR2309,Model!AR2251+Model!AR2252-AR2250+AR2361-AR2308+Model!AR2309)</f>
        <v>0.05755425913</v>
      </c>
      <c r="AS2465" s="219">
        <f>IF(Model!AS2251+Model!AS2252-AS2250-AS2413+AS2361&gt;0,(1-'Assumptions (Petroleum)'!AR24)*(Model!AS2251+Model!AS2252-AS2250-AS2413+AS2361)+Model!AS2413-AS2308+Model!AS2309,Model!AS2251+Model!AS2252-AS2250+AS2361-AS2308+Model!AS2309)</f>
        <v>0.05213873918</v>
      </c>
      <c r="AT2465" s="219">
        <f>IF(Model!AT2251+Model!AT2252-AT2250-AT2413+AT2361&gt;0,(1-'Assumptions (Petroleum)'!AS24)*(Model!AT2251+Model!AT2252-AT2250-AT2413+AT2361)+Model!AT2413-AT2308+Model!AT2309,Model!AT2251+Model!AT2252-AT2250+AT2361-AT2308+Model!AT2309)</f>
        <v>0.0465507805</v>
      </c>
      <c r="AU2465" s="219">
        <f>IF(Model!AU2251+Model!AU2252-AU2250-AU2413+AU2361&gt;0,(1-'Assumptions (Petroleum)'!AT24)*(Model!AU2251+Model!AU2252-AU2250-AU2413+AU2361)+Model!AU2413-AU2308+Model!AU2309,Model!AU2251+Model!AU2252-AU2250+AU2361-AU2308+Model!AU2309)</f>
        <v>0.04077199891</v>
      </c>
      <c r="AV2465" s="219">
        <f>IF(Model!AV2251+Model!AV2252-AV2250-AV2413+AV2361&gt;0,(1-'Assumptions (Petroleum)'!AU24)*(Model!AV2251+Model!AV2252-AV2250-AV2413+AV2361)+Model!AV2413-AV2308+Model!AV2309,Model!AV2251+Model!AV2252-AV2250+AV2361-AV2308+Model!AV2309)</f>
        <v>0.0347239952</v>
      </c>
      <c r="AW2465" s="219">
        <f>IF(Model!AW2251+Model!AW2252-AW2250-AW2413+AW2361&gt;0,(1-'Assumptions (Petroleum)'!AV24)*(Model!AW2251+Model!AW2252-AW2250-AW2413+AW2361)+Model!AW2413-AW2308+Model!AW2309,Model!AW2251+Model!AW2252-AW2250+AW2361-AW2308+Model!AW2309)</f>
        <v>0.02829447623</v>
      </c>
      <c r="AX2465" s="219">
        <f>IF(Model!AX2251+Model!AX2252-AX2250-AX2413+AX2361&gt;0,(1-'Assumptions (Petroleum)'!AW24)*(Model!AX2251+Model!AX2252-AX2250-AX2413+AX2361)+Model!AX2413-AX2308+Model!AX2309,Model!AX2251+Model!AX2252-AX2250+AX2361-AX2308+Model!AX2309)</f>
        <v>0.02172654471</v>
      </c>
      <c r="AY2465" s="219">
        <f>IF(Model!AY2251+Model!AY2252-AY2250-AY2413+AY2361&gt;0,(1-'Assumptions (Petroleum)'!AX24)*(Model!AY2251+Model!AY2252-AY2250-AY2413+AY2361)+Model!AY2413-AY2308+Model!AY2309,Model!AY2251+Model!AY2252-AY2250+AY2361-AY2308+Model!AY2309)</f>
        <v>0.01515483569</v>
      </c>
      <c r="AZ2465" s="219">
        <f>IF(Model!AZ2251+Model!AZ2252-AZ2250-AZ2413+AZ2361&gt;0,(1-'Assumptions (Petroleum)'!AY24)*(Model!AZ2251+Model!AZ2252-AZ2250-AZ2413+AZ2361)+Model!AZ2413-AZ2308+Model!AZ2309,Model!AZ2251+Model!AZ2252-AZ2250+AZ2361-AZ2308+Model!AZ2309)</f>
        <v>0.007813382074</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0.2341857444</v>
      </c>
      <c r="D2466" s="219">
        <f>IF(D2251+D2252-D2250-D2413+D2361&gt;0,'Assumptions (Petroleum)'!C24*(D2251+D2252-D2250-D2413+D2361)-'Assumptions (Petroleum)'!C25*Model!D2248/10^3,'Assumptions (Petroleum)'!C25*Model!D2248/10^3)</f>
        <v>0.327141941</v>
      </c>
      <c r="E2466" s="219">
        <f>IF(E2251+E2252-E2250-E2413+E2361&gt;0,'Assumptions (Petroleum)'!D24*(E2251+E2252-E2250-E2413+E2361)-'Assumptions (Petroleum)'!D25*Model!E2248/10^3,'Assumptions (Petroleum)'!D25*Model!E2248/10^3)</f>
        <v>0.2565497854</v>
      </c>
      <c r="F2466" s="219">
        <f>IF(F2251+F2252-F2250-F2413+F2361&gt;0,'Assumptions (Petroleum)'!E24*(F2251+F2252-F2250-F2413+F2361)-'Assumptions (Petroleum)'!E25*Model!F2248/10^3,'Assumptions (Petroleum)'!E25*Model!F2248/10^3)</f>
        <v>0.4854973135</v>
      </c>
      <c r="G2466" s="219">
        <f>IF(G2251+G2252-G2250-G2413+G2361&gt;0,'Assumptions (Petroleum)'!F24*(G2251+G2252-G2250-G2413+G2361)-'Assumptions (Petroleum)'!F25*Model!G2248/10^3,'Assumptions (Petroleum)'!F25*Model!G2248/10^3)</f>
        <v>0.503990974</v>
      </c>
      <c r="H2466" s="219">
        <f>IF(H2251+H2252-H2250-H2413+H2361&gt;0,'Assumptions (Petroleum)'!G24*(H2251+H2252-H2250-H2413+H2361)-'Assumptions (Petroleum)'!G25*Model!H2248/10^3,'Assumptions (Petroleum)'!G25*Model!H2248/10^3)</f>
        <v>0.6328500822</v>
      </c>
      <c r="I2466" s="219">
        <f>IF(I2251+I2252-I2250-I2413+I2361&gt;0,'Assumptions (Petroleum)'!H24*(I2251+I2252-I2250-I2413+I2361)-'Assumptions (Petroleum)'!H25*Model!I2248/10^3,'Assumptions (Petroleum)'!H25*Model!I2248/10^3)</f>
        <v>0.2012776638</v>
      </c>
      <c r="J2466" s="219">
        <f>IF(J2251+J2252-J2250-J2413+J2361&gt;0,'Assumptions (Petroleum)'!I24*(J2251+J2252-J2250-J2413+J2361)-'Assumptions (Petroleum)'!I25*Model!J2248/10^3,'Assumptions (Petroleum)'!I25*Model!J2248/10^3)</f>
        <v>0.2400598532</v>
      </c>
      <c r="K2466" s="219">
        <f>IF(K2251+K2252-K2250-K2413+K2361&gt;0,'Assumptions (Petroleum)'!J24*(K2251+K2252-K2250-K2413+K2361)-'Assumptions (Petroleum)'!J25*Model!K2248/10^3,'Assumptions (Petroleum)'!J25*Model!K2248/10^3)</f>
        <v>0.2192071319</v>
      </c>
      <c r="L2466" s="219">
        <f>IF(L2251+L2252-L2250-L2413+L2361&gt;0,'Assumptions (Petroleum)'!K24*(L2251+L2252-L2250-L2413+L2361)-'Assumptions (Petroleum)'!K25*Model!L2248/10^3,'Assumptions (Petroleum)'!K25*Model!L2248/10^3)</f>
        <v>0.1100950384</v>
      </c>
      <c r="M2466" s="219">
        <f>IF(M2251+M2252-M2250-M2413+M2361&gt;0,'Assumptions (Petroleum)'!L24*(M2251+M2252-M2250-M2413+M2361)-'Assumptions (Petroleum)'!L25*Model!M2248/10^3,'Assumptions (Petroleum)'!L25*Model!M2248/10^3)</f>
        <v>0.1190812365</v>
      </c>
      <c r="N2466" s="219">
        <f>IF(N2251+N2252-N2250-N2413+N2361&gt;0,'Assumptions (Petroleum)'!M24*(N2251+N2252-N2250-N2413+N2361)-'Assumptions (Petroleum)'!M25*Model!N2248/10^3,'Assumptions (Petroleum)'!M25*Model!N2248/10^3)</f>
        <v>0.07242818297</v>
      </c>
      <c r="O2466" s="219">
        <f>IF(O2251+O2252-O2250-O2413+O2361&gt;0,'Assumptions (Petroleum)'!N24*(O2251+O2252-O2250-O2413+O2361)-'Assumptions (Petroleum)'!N25*Model!O2248/10^3,'Assumptions (Petroleum)'!N25*Model!O2248/10^3)</f>
        <v>0.03669110967</v>
      </c>
      <c r="P2466" s="219">
        <f>IF(P2251+P2252-P2250-P2413+P2361&gt;0,'Assumptions (Petroleum)'!O24*(P2251+P2252-P2250-P2413+P2361)-'Assumptions (Petroleum)'!O25*Model!P2248/10^3,'Assumptions (Petroleum)'!O25*Model!P2248/10^3)</f>
        <v>0.05119863767</v>
      </c>
      <c r="Q2466" s="219">
        <f>IF(Q2251+Q2252-Q2250-Q2413+Q2361&gt;0,'Assumptions (Petroleum)'!P24*(Q2251+Q2252-Q2250-Q2413+Q2361)-'Assumptions (Petroleum)'!P25*Model!Q2248/10^3,'Assumptions (Petroleum)'!P25*Model!Q2248/10^3)</f>
        <v>0.0994172768</v>
      </c>
      <c r="R2466" s="219">
        <f>IF(R2251+R2252-R2250-R2413+R2361&gt;0,'Assumptions (Petroleum)'!Q24*(R2251+R2252-R2250-R2413+R2361)-'Assumptions (Petroleum)'!Q25*Model!R2248/10^3,'Assumptions (Petroleum)'!Q25*Model!R2248/10^3)</f>
        <v>0.06637311406</v>
      </c>
      <c r="S2466" s="219">
        <f>IF(S2251+S2252-S2250-S2413+S2361&gt;0,'Assumptions (Petroleum)'!R24*(S2251+S2252-S2250-S2413+S2361)-'Assumptions (Petroleum)'!R25*Model!S2248/10^3,'Assumptions (Petroleum)'!R25*Model!S2248/10^3)</f>
        <v>0.04818224047</v>
      </c>
      <c r="T2466" s="219">
        <f>IF(T2251+T2252-T2250-T2413+T2361&gt;0,'Assumptions (Petroleum)'!S24*(T2251+T2252-T2250-T2413+T2361)-'Assumptions (Petroleum)'!S25*Model!T2248/10^3,'Assumptions (Petroleum)'!S25*Model!T2248/10^3)</f>
        <v>0.03007139927</v>
      </c>
      <c r="U2466" s="219">
        <f>IF(U2251+U2252-U2250-U2413+U2361&gt;0,'Assumptions (Petroleum)'!T24*(U2251+U2252-U2250-U2413+U2361)-'Assumptions (Petroleum)'!T25*Model!U2248/10^3,'Assumptions (Petroleum)'!T25*Model!U2248/10^3)</f>
        <v>0.03147986391</v>
      </c>
      <c r="V2466" s="219">
        <f>IF(V2251+V2252-V2250-V2413+V2361&gt;0,'Assumptions (Petroleum)'!U24*(V2251+V2252-V2250-V2413+V2361)-'Assumptions (Petroleum)'!U25*Model!V2248/10^3,'Assumptions (Petroleum)'!U25*Model!V2248/10^3)</f>
        <v>0.03188329034</v>
      </c>
      <c r="W2466" s="219">
        <f>IF(W2251+W2252-W2250-W2413+W2361&gt;0,'Assumptions (Petroleum)'!V24*(W2251+W2252-W2250-W2413+W2361)-'Assumptions (Petroleum)'!V25*Model!W2248/10^3,'Assumptions (Petroleum)'!V25*Model!W2248/10^3)</f>
        <v>0.03405054379</v>
      </c>
      <c r="X2466" s="219">
        <f>IF(X2251+X2252-X2250-X2413+X2361&gt;0,'Assumptions (Petroleum)'!W24*(X2251+X2252-X2250-X2413+X2361)-'Assumptions (Petroleum)'!W25*Model!X2248/10^3,'Assumptions (Petroleum)'!W25*Model!X2248/10^3)</f>
        <v>0.03312850556</v>
      </c>
      <c r="Y2466" s="219">
        <f>IF(Y2251+Y2252-Y2250-Y2413+Y2361&gt;0,'Assumptions (Petroleum)'!X24*(Y2251+Y2252-Y2250-Y2413+Y2361)-'Assumptions (Petroleum)'!X25*Model!Y2248/10^3,'Assumptions (Petroleum)'!X25*Model!Y2248/10^3)</f>
        <v>0.03227338026</v>
      </c>
      <c r="Z2466" s="219">
        <f>IF(Z2251+Z2252-Z2250-Z2413+Z2361&gt;0,'Assumptions (Petroleum)'!Y24*(Z2251+Z2252-Z2250-Z2413+Z2361)-'Assumptions (Petroleum)'!Y25*Model!Z2248/10^3,'Assumptions (Petroleum)'!Y25*Model!Z2248/10^3)</f>
        <v>0.03166962349</v>
      </c>
      <c r="AA2466" s="219">
        <f>IF(AA2251+AA2252-AA2250-AA2413+AA2361&gt;0,'Assumptions (Petroleum)'!Z24*(AA2251+AA2252-AA2250-AA2413+AA2361)-'Assumptions (Petroleum)'!Z25*Model!AA2248/10^3,'Assumptions (Petroleum)'!Z25*Model!AA2248/10^3)</f>
        <v>0.03115698681</v>
      </c>
      <c r="AB2466" s="219">
        <f>IF(AB2251+AB2252-AB2250-AB2413+AB2361&gt;0,'Assumptions (Petroleum)'!AA24*(AB2251+AB2252-AB2250-AB2413+AB2361)-'Assumptions (Petroleum)'!AA25*Model!AB2248/10^3,'Assumptions (Petroleum)'!AA25*Model!AB2248/10^3)</f>
        <v>0.03104059484</v>
      </c>
      <c r="AC2466" s="219">
        <f>IF(AC2251+AC2252-AC2250-AC2413+AC2361&gt;0,'Assumptions (Petroleum)'!AB24*(AC2251+AC2252-AC2250-AC2413+AC2361)-'Assumptions (Petroleum)'!AB25*Model!AC2248/10^3,'Assumptions (Petroleum)'!AB25*Model!AC2248/10^3)</f>
        <v>0.03024648002</v>
      </c>
      <c r="AD2466" s="219">
        <f>IF(AD2251+AD2252-AD2250-AD2413+AD2361&gt;0,'Assumptions (Petroleum)'!AC24*(AD2251+AD2252-AD2250-AD2413+AD2361)-'Assumptions (Petroleum)'!AC25*Model!AD2248/10^3,'Assumptions (Petroleum)'!AC25*Model!AD2248/10^3)</f>
        <v>0.029645602</v>
      </c>
      <c r="AE2466" s="219">
        <f>IF(AE2251+AE2252-AE2250-AE2413+AE2361&gt;0,'Assumptions (Petroleum)'!AD24*(AE2251+AE2252-AE2250-AE2413+AE2361)-'Assumptions (Petroleum)'!AD25*Model!AE2248/10^3,'Assumptions (Petroleum)'!AD25*Model!AE2248/10^3)</f>
        <v>0.02890124359</v>
      </c>
      <c r="AF2466" s="219">
        <f>IF(AF2251+AF2252-AF2250-AF2413+AF2361&gt;0,'Assumptions (Petroleum)'!AE24*(AF2251+AF2252-AF2250-AF2413+AF2361)-'Assumptions (Petroleum)'!AE25*Model!AF2248/10^3,'Assumptions (Petroleum)'!AE25*Model!AF2248/10^3)</f>
        <v>0.02811430528</v>
      </c>
      <c r="AG2466" s="219">
        <f>IF(AG2251+AG2252-AG2250-AG2413+AG2361&gt;0,'Assumptions (Petroleum)'!AF24*(AG2251+AG2252-AG2250-AG2413+AG2361)-'Assumptions (Petroleum)'!AF25*Model!AG2248/10^3,'Assumptions (Petroleum)'!AF25*Model!AG2248/10^3)</f>
        <v>0.02730857511</v>
      </c>
      <c r="AH2466" s="219">
        <f>IF(AH2251+AH2252-AH2250-AH2413+AH2361&gt;0,'Assumptions (Petroleum)'!AG24*(AH2251+AH2252-AH2250-AH2413+AH2361)-'Assumptions (Petroleum)'!AG25*Model!AH2248/10^3,'Assumptions (Petroleum)'!AG25*Model!AH2248/10^3)</f>
        <v>0.02654281916</v>
      </c>
      <c r="AI2466" s="219">
        <f>IF(AI2251+AI2252-AI2250-AI2413+AI2361&gt;0,'Assumptions (Petroleum)'!AH24*(AI2251+AI2252-AI2250-AI2413+AI2361)-'Assumptions (Petroleum)'!AH25*Model!AI2248/10^3,'Assumptions (Petroleum)'!AH25*Model!AI2248/10^3)</f>
        <v>0.02554113801</v>
      </c>
      <c r="AJ2466" s="219">
        <f>IF(AJ2251+AJ2252-AJ2250-AJ2413+AJ2361&gt;0,'Assumptions (Petroleum)'!AI24*(AJ2251+AJ2252-AJ2250-AJ2413+AJ2361)-'Assumptions (Petroleum)'!AI25*Model!AJ2248/10^3,'Assumptions (Petroleum)'!AI25*Model!AJ2248/10^3)</f>
        <v>0.02454301943</v>
      </c>
      <c r="AK2466" s="219">
        <f>IF(AK2251+AK2252-AK2250-AK2413+AK2361&gt;0,'Assumptions (Petroleum)'!AJ24*(AK2251+AK2252-AK2250-AK2413+AK2361)-'Assumptions (Petroleum)'!AJ25*Model!AK2248/10^3,'Assumptions (Petroleum)'!AJ25*Model!AK2248/10^3)</f>
        <v>0.02349713978</v>
      </c>
      <c r="AL2466" s="219">
        <f>IF(AL2251+AL2252-AL2250-AL2413+AL2361&gt;0,'Assumptions (Petroleum)'!AK24*(AL2251+AL2252-AL2250-AL2413+AL2361)-'Assumptions (Petroleum)'!AK25*Model!AL2248/10^3,'Assumptions (Petroleum)'!AK25*Model!AL2248/10^3)</f>
        <v>0.02236941816</v>
      </c>
      <c r="AM2466" s="219">
        <f>IF(AM2251+AM2252-AM2250-AM2413+AM2361&gt;0,'Assumptions (Petroleum)'!AL24*(AM2251+AM2252-AM2250-AM2413+AM2361)-'Assumptions (Petroleum)'!AL25*Model!AM2248/10^3,'Assumptions (Petroleum)'!AL25*Model!AM2248/10^3)</f>
        <v>0.02133441048</v>
      </c>
      <c r="AN2466" s="219">
        <f>IF(AN2251+AN2252-AN2250-AN2413+AN2361&gt;0,'Assumptions (Petroleum)'!AM24*(AN2251+AN2252-AN2250-AN2413+AN2361)-'Assumptions (Petroleum)'!AM25*Model!AN2248/10^3,'Assumptions (Petroleum)'!AM25*Model!AN2248/10^3)</f>
        <v>0.0202100349</v>
      </c>
      <c r="AO2466" s="219">
        <f>IF(AO2251+AO2252-AO2250-AO2413+AO2361&gt;0,'Assumptions (Petroleum)'!AN24*(AO2251+AO2252-AO2250-AO2413+AO2361)-'Assumptions (Petroleum)'!AN25*Model!AO2248/10^3,'Assumptions (Petroleum)'!AN25*Model!AO2248/10^3)</f>
        <v>0.0191150052</v>
      </c>
      <c r="AP2466" s="219">
        <f>IF(AP2251+AP2252-AP2250-AP2413+AP2361&gt;0,'Assumptions (Petroleum)'!AO24*(AP2251+AP2252-AP2250-AP2413+AP2361)-'Assumptions (Petroleum)'!AO25*Model!AP2248/10^3,'Assumptions (Petroleum)'!AO25*Model!AP2248/10^3)</f>
        <v>0.0179504902</v>
      </c>
      <c r="AQ2466" s="219">
        <f>IF(AQ2251+AQ2252-AQ2250-AQ2413+AQ2361&gt;0,'Assumptions (Petroleum)'!AP24*(AQ2251+AQ2252-AQ2250-AQ2413+AQ2361)-'Assumptions (Petroleum)'!AP25*Model!AQ2248/10^3,'Assumptions (Petroleum)'!AP25*Model!AQ2248/10^3)</f>
        <v>0.01666656242</v>
      </c>
      <c r="AR2466" s="219">
        <f>IF(AR2251+AR2252-AR2250-AR2413+AR2361&gt;0,'Assumptions (Petroleum)'!AQ24*(AR2251+AR2252-AR2250-AR2413+AR2361)-'Assumptions (Petroleum)'!AQ25*Model!AR2248/10^3,'Assumptions (Petroleum)'!AQ25*Model!AR2248/10^3)</f>
        <v>0.01529923344</v>
      </c>
      <c r="AS2466" s="219">
        <f>IF(AS2251+AS2252-AS2250-AS2413+AS2361&gt;0,'Assumptions (Petroleum)'!AR24*(AS2251+AS2252-AS2250-AS2413+AS2361)-'Assumptions (Petroleum)'!AR25*Model!AS2248/10^3,'Assumptions (Petroleum)'!AR25*Model!AS2248/10^3)</f>
        <v>0.01385966484</v>
      </c>
      <c r="AT2466" s="219">
        <f>IF(AT2251+AT2252-AT2250-AT2413+AT2361&gt;0,'Assumptions (Petroleum)'!AS24*(AT2251+AT2252-AT2250-AT2413+AT2361)-'Assumptions (Petroleum)'!AS25*Model!AT2248/10^3,'Assumptions (Petroleum)'!AS25*Model!AT2248/10^3)</f>
        <v>0.01237425811</v>
      </c>
      <c r="AU2466" s="219">
        <f>IF(AU2251+AU2252-AU2250-AU2413+AU2361&gt;0,'Assumptions (Petroleum)'!AT24*(AU2251+AU2252-AU2250-AU2413+AU2361)-'Assumptions (Petroleum)'!AT25*Model!AU2248/10^3,'Assumptions (Petroleum)'!AT25*Model!AU2248/10^3)</f>
        <v>0.01083812629</v>
      </c>
      <c r="AV2466" s="219">
        <f>IF(AV2251+AV2252-AV2250-AV2413+AV2361&gt;0,'Assumptions (Petroleum)'!AU24*(AV2251+AV2252-AV2250-AV2413+AV2361)-'Assumptions (Petroleum)'!AU25*Model!AV2248/10^3,'Assumptions (Petroleum)'!AU25*Model!AV2248/10^3)</f>
        <v>0.009230429103</v>
      </c>
      <c r="AW2466" s="219">
        <f>IF(AW2251+AW2252-AW2250-AW2413+AW2361&gt;0,'Assumptions (Petroleum)'!AV24*(AW2251+AW2252-AW2250-AW2413+AW2361)-'Assumptions (Petroleum)'!AV25*Model!AW2248/10^3,'Assumptions (Petroleum)'!AV25*Model!AW2248/10^3)</f>
        <v>0.007521316468</v>
      </c>
      <c r="AX2466" s="219">
        <f>IF(AX2251+AX2252-AX2250-AX2413+AX2361&gt;0,'Assumptions (Petroleum)'!AW24*(AX2251+AX2252-AX2250-AX2413+AX2361)-'Assumptions (Petroleum)'!AW25*Model!AX2248/10^3,'Assumptions (Petroleum)'!AW25*Model!AX2248/10^3)</f>
        <v>0.00577541062</v>
      </c>
      <c r="AY2466" s="219">
        <f>IF(AY2251+AY2252-AY2250-AY2413+AY2361&gt;0,'Assumptions (Petroleum)'!AX24*(AY2251+AY2252-AY2250-AY2413+AY2361)-'Assumptions (Petroleum)'!AX25*Model!AY2248/10^3,'Assumptions (Petroleum)'!AX25*Model!AY2248/10^3)</f>
        <v>0.004028500625</v>
      </c>
      <c r="AZ2466" s="219">
        <f>IF(AZ2251+AZ2252-AZ2250-AZ2413+AZ2361&gt;0,'Assumptions (Petroleum)'!AY24*(AZ2251+AZ2252-AZ2250-AZ2413+AZ2361)-'Assumptions (Petroleum)'!AY25*Model!AZ2248/10^3,'Assumptions (Petroleum)'!AY25*Model!AZ2248/10^3)</f>
        <v>0.002076974982</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0.03488</v>
      </c>
      <c r="D2467" s="332">
        <f>'Assumptions (NG)'!$V$39*D2253/10^9</f>
        <v>0.03904</v>
      </c>
      <c r="E2467" s="332">
        <f>'Assumptions (NG)'!$V$39*E2253/10^9</f>
        <v>0.00512</v>
      </c>
      <c r="F2467" s="332">
        <f>'Assumptions (NG)'!$V$39*F2253/10^9</f>
        <v>0.000688</v>
      </c>
      <c r="G2467" s="332">
        <f>'Assumptions (NG)'!$V$39*G2253/10^9</f>
        <v>0.004176</v>
      </c>
      <c r="H2467" s="332">
        <f>'Assumptions (NG)'!$V$39*H2253/10^9</f>
        <v>0.001152</v>
      </c>
      <c r="I2467" s="332">
        <f>'Assumptions (NG)'!$V$39*I2253/10^9</f>
        <v>0.004208</v>
      </c>
      <c r="J2467" s="332">
        <f>'Assumptions (NG)'!$V$39*J2253/10^9</f>
        <v>0.001328</v>
      </c>
      <c r="K2467" s="332">
        <f>'Assumptions (NG)'!$V$39*K2253/10^9</f>
        <v>0.000848</v>
      </c>
      <c r="L2467" s="332">
        <f>'Assumptions (NG)'!$V$39*L2253/10^9</f>
        <v>0.001248</v>
      </c>
      <c r="M2467" s="332">
        <f>'Assumptions (NG)'!$V$39*M2253/10^9</f>
        <v>0.00048</v>
      </c>
      <c r="N2467" s="332">
        <f>'Assumptions (NG)'!$V$39*N2253/10^9</f>
        <v>0</v>
      </c>
      <c r="O2467" s="332">
        <f>'Assumptions (NG)'!$V$39*O2253/10^9</f>
        <v>0.00224</v>
      </c>
      <c r="P2467" s="332">
        <f>'Assumptions (NG)'!$V$39*P2253/10^9</f>
        <v>0</v>
      </c>
      <c r="Q2467" s="332">
        <f>'Assumptions (NG)'!$V$39*Q2253/10^9</f>
        <v>0.000736</v>
      </c>
      <c r="R2467" s="332">
        <f>'Assumptions (NG)'!$V$39*R2253/10^9</f>
        <v>0.00064</v>
      </c>
      <c r="S2467" s="332">
        <f>'Assumptions (NG)'!$V$39*S2253/10^9</f>
        <v>0.001248</v>
      </c>
      <c r="T2467" s="332">
        <f>'Assumptions (NG)'!$V$39*T2253/10^9</f>
        <v>0.00024</v>
      </c>
      <c r="U2467" s="332">
        <f>'Assumptions (NG)'!$V$39*U2253/10^9</f>
        <v>0.00288</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11.44705773</v>
      </c>
      <c r="D2468" s="334">
        <f>D2248*'Assumptions (Petroleum)'!$V23</f>
        <v>15.36214941</v>
      </c>
      <c r="E2468" s="334">
        <f>E2248*'Assumptions (Petroleum)'!$V23</f>
        <v>13.93482859</v>
      </c>
      <c r="F2468" s="334">
        <f>F2248*'Assumptions (Petroleum)'!$V23</f>
        <v>20.00416002</v>
      </c>
      <c r="G2468" s="334">
        <f>G2248*'Assumptions (Petroleum)'!$V23</f>
        <v>19.6302188</v>
      </c>
      <c r="H2468" s="334">
        <f>H2248*'Assumptions (Petroleum)'!$V23</f>
        <v>19.87689867</v>
      </c>
      <c r="I2468" s="334">
        <f>I2248*'Assumptions (Petroleum)'!$V23</f>
        <v>7.96543161</v>
      </c>
      <c r="J2468" s="334">
        <f>J2248*'Assumptions (Petroleum)'!$V23</f>
        <v>9.101257823</v>
      </c>
      <c r="K2468" s="334">
        <f>K2248*'Assumptions (Petroleum)'!$V23</f>
        <v>7.263066148</v>
      </c>
      <c r="L2468" s="334">
        <f>L2248*'Assumptions (Petroleum)'!$V23</f>
        <v>6.150181427</v>
      </c>
      <c r="M2468" s="334">
        <f>M2248*'Assumptions (Petroleum)'!$V23</f>
        <v>6.301377585</v>
      </c>
      <c r="N2468" s="334">
        <f>N2248*'Assumptions (Petroleum)'!$V23</f>
        <v>4.62864785</v>
      </c>
      <c r="O2468" s="334">
        <f>O2248*'Assumptions (Petroleum)'!$V23</f>
        <v>3.696296844</v>
      </c>
      <c r="P2468" s="334">
        <f>P2248*'Assumptions (Petroleum)'!$V23</f>
        <v>3.931090485</v>
      </c>
      <c r="Q2468" s="334">
        <f>Q2248*'Assumptions (Petroleum)'!$V23</f>
        <v>5.489448994</v>
      </c>
      <c r="R2468" s="334">
        <f>R2248*'Assumptions (Petroleum)'!$V23</f>
        <v>4.931341812</v>
      </c>
      <c r="S2468" s="334">
        <f>S2248*'Assumptions (Petroleum)'!$V23</f>
        <v>3.642255947</v>
      </c>
      <c r="T2468" s="334">
        <f>T2248*'Assumptions (Petroleum)'!$V23</f>
        <v>2.837913678</v>
      </c>
      <c r="U2468" s="334">
        <f>U2248*'Assumptions (Petroleum)'!$V23</f>
        <v>3.788727585</v>
      </c>
      <c r="V2468" s="334">
        <f>V2248*'Assumptions (Petroleum)'!$V23</f>
        <v>3.788727585</v>
      </c>
      <c r="W2468" s="334">
        <f>W2248*'Assumptions (Petroleum)'!$V23</f>
        <v>3.788727585</v>
      </c>
      <c r="X2468" s="334">
        <f>X2248*'Assumptions (Petroleum)'!$V23</f>
        <v>3.662436665</v>
      </c>
      <c r="Y2468" s="334">
        <f>Y2248*'Assumptions (Petroleum)'!$V23</f>
        <v>3.536145746</v>
      </c>
      <c r="Z2468" s="334">
        <f>Z2248*'Assumptions (Petroleum)'!$V23</f>
        <v>3.409854826</v>
      </c>
      <c r="AA2468" s="334">
        <f>AA2248*'Assumptions (Petroleum)'!$V23</f>
        <v>3.283563907</v>
      </c>
      <c r="AB2468" s="334">
        <f>AB2248*'Assumptions (Petroleum)'!$V23</f>
        <v>3.157272987</v>
      </c>
      <c r="AC2468" s="334">
        <f>AC2248*'Assumptions (Petroleum)'!$V23</f>
        <v>3.030982068</v>
      </c>
      <c r="AD2468" s="334">
        <f>AD2248*'Assumptions (Petroleum)'!$V23</f>
        <v>2.904691148</v>
      </c>
      <c r="AE2468" s="334">
        <f>AE2248*'Assumptions (Petroleum)'!$V23</f>
        <v>2.778400229</v>
      </c>
      <c r="AF2468" s="334">
        <f>AF2248*'Assumptions (Petroleum)'!$V23</f>
        <v>2.652109309</v>
      </c>
      <c r="AG2468" s="334">
        <f>AG2248*'Assumptions (Petroleum)'!$V23</f>
        <v>2.52581839</v>
      </c>
      <c r="AH2468" s="334">
        <f>AH2248*'Assumptions (Petroleum)'!$V23</f>
        <v>2.39952747</v>
      </c>
      <c r="AI2468" s="334">
        <f>AI2248*'Assumptions (Petroleum)'!$V23</f>
        <v>2.273236551</v>
      </c>
      <c r="AJ2468" s="334">
        <f>AJ2248*'Assumptions (Petroleum)'!$V23</f>
        <v>2.146945631</v>
      </c>
      <c r="AK2468" s="334">
        <f>AK2248*'Assumptions (Petroleum)'!$V23</f>
        <v>2.020654712</v>
      </c>
      <c r="AL2468" s="334">
        <f>AL2248*'Assumptions (Petroleum)'!$V23</f>
        <v>1.894363792</v>
      </c>
      <c r="AM2468" s="334">
        <f>AM2248*'Assumptions (Petroleum)'!$V23</f>
        <v>1.768072873</v>
      </c>
      <c r="AN2468" s="334">
        <f>AN2248*'Assumptions (Petroleum)'!$V23</f>
        <v>1.641781953</v>
      </c>
      <c r="AO2468" s="334">
        <f>AO2248*'Assumptions (Petroleum)'!$V23</f>
        <v>1.515491034</v>
      </c>
      <c r="AP2468" s="334">
        <f>AP2248*'Assumptions (Petroleum)'!$V23</f>
        <v>1.389200114</v>
      </c>
      <c r="AQ2468" s="334">
        <f>AQ2248*'Assumptions (Petroleum)'!$V23</f>
        <v>1.262909195</v>
      </c>
      <c r="AR2468" s="334">
        <f>AR2248*'Assumptions (Petroleum)'!$V23</f>
        <v>1.136618275</v>
      </c>
      <c r="AS2468" s="334">
        <f>AS2248*'Assumptions (Petroleum)'!$V23</f>
        <v>1.010327356</v>
      </c>
      <c r="AT2468" s="334">
        <f>AT2248*'Assumptions (Petroleum)'!$V23</f>
        <v>0.8840364364</v>
      </c>
      <c r="AU2468" s="334">
        <f>AU2248*'Assumptions (Petroleum)'!$V23</f>
        <v>0.7577455169</v>
      </c>
      <c r="AV2468" s="334">
        <f>AV2248*'Assumptions (Petroleum)'!$V23</f>
        <v>0.6314545974</v>
      </c>
      <c r="AW2468" s="334">
        <f>AW2248*'Assumptions (Petroleum)'!$V23</f>
        <v>0.505163678</v>
      </c>
      <c r="AX2468" s="334">
        <f>AX2248*'Assumptions (Petroleum)'!$V23</f>
        <v>0.3788727585</v>
      </c>
      <c r="AY2468" s="334">
        <f>AY2248*'Assumptions (Petroleum)'!$V23</f>
        <v>0.252581839</v>
      </c>
      <c r="AZ2468" s="334">
        <f>AZ2248*'Assumptions (Petroleum)'!$V23</f>
        <v>0.1262909195</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5.957833628</v>
      </c>
      <c r="AP2469" s="336">
        <f>'Assumptions (Battery)'!AO47</f>
        <v>5.957833628</v>
      </c>
      <c r="AQ2469" s="336">
        <f>'Assumptions (Battery)'!AP47</f>
        <v>5.957833628</v>
      </c>
      <c r="AR2469" s="336">
        <f>'Assumptions (Battery)'!AQ47</f>
        <v>5.957833628</v>
      </c>
      <c r="AS2469" s="336">
        <f>'Assumptions (Battery)'!AR47</f>
        <v>5.957833628</v>
      </c>
      <c r="AT2469" s="336">
        <f>'Assumptions (Battery)'!AS47</f>
        <v>5.957833628</v>
      </c>
      <c r="AU2469" s="336">
        <f>'Assumptions (Battery)'!AT47</f>
        <v>5.957833628</v>
      </c>
      <c r="AV2469" s="336">
        <f>'Assumptions (Battery)'!AU47</f>
        <v>5.957833628</v>
      </c>
      <c r="AW2469" s="336">
        <f>'Assumptions (Battery)'!AV47</f>
        <v>5.957833628</v>
      </c>
      <c r="AX2469" s="336">
        <f>'Assumptions (Battery)'!AW47</f>
        <v>5.957833628</v>
      </c>
      <c r="AY2469" s="336">
        <f>'Assumptions (Battery)'!AX47</f>
        <v>5.957833628</v>
      </c>
      <c r="AZ2469" s="336">
        <f>'Assumptions (Battery)'!AY47</f>
        <v>5.957833628</v>
      </c>
      <c r="BA2469" s="336">
        <f>'Assumptions (Battery)'!AZ47</f>
        <v>5.957833628</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0.0005868</v>
      </c>
      <c r="Y2470" s="247">
        <f t="shared" ref="Y2470:BA2470" si="84">X2470-Y2469+X2479</f>
        <v>5.958420428</v>
      </c>
      <c r="Z2470" s="247">
        <f t="shared" si="84"/>
        <v>11.91625406</v>
      </c>
      <c r="AA2470" s="247">
        <f t="shared" si="84"/>
        <v>17.87408768</v>
      </c>
      <c r="AB2470" s="247">
        <f t="shared" si="84"/>
        <v>23.83192131</v>
      </c>
      <c r="AC2470" s="247">
        <f t="shared" si="84"/>
        <v>29.78975494</v>
      </c>
      <c r="AD2470" s="247">
        <f t="shared" si="84"/>
        <v>35.74758857</v>
      </c>
      <c r="AE2470" s="247">
        <f t="shared" si="84"/>
        <v>41.70542219</v>
      </c>
      <c r="AF2470" s="247">
        <f t="shared" si="84"/>
        <v>47.66325582</v>
      </c>
      <c r="AG2470" s="247">
        <f t="shared" si="84"/>
        <v>53.62108945</v>
      </c>
      <c r="AH2470" s="247">
        <f t="shared" si="84"/>
        <v>59.57892308</v>
      </c>
      <c r="AI2470" s="247">
        <f t="shared" si="84"/>
        <v>65.5367567</v>
      </c>
      <c r="AJ2470" s="247">
        <f t="shared" si="84"/>
        <v>71.49459033</v>
      </c>
      <c r="AK2470" s="247">
        <f t="shared" si="84"/>
        <v>77.45242396</v>
      </c>
      <c r="AL2470" s="247">
        <f t="shared" si="84"/>
        <v>83.41025759</v>
      </c>
      <c r="AM2470" s="247">
        <f t="shared" si="84"/>
        <v>89.36809121</v>
      </c>
      <c r="AN2470" s="247">
        <f t="shared" si="84"/>
        <v>95.32592484</v>
      </c>
      <c r="AO2470" s="247">
        <f t="shared" si="84"/>
        <v>95.32592484</v>
      </c>
      <c r="AP2470" s="247">
        <f t="shared" si="84"/>
        <v>101.2837585</v>
      </c>
      <c r="AQ2470" s="247">
        <f t="shared" si="84"/>
        <v>107.2415921</v>
      </c>
      <c r="AR2470" s="247">
        <f t="shared" si="84"/>
        <v>113.1994257</v>
      </c>
      <c r="AS2470" s="247">
        <f t="shared" si="84"/>
        <v>119.1572594</v>
      </c>
      <c r="AT2470" s="247">
        <f t="shared" si="84"/>
        <v>125.115093</v>
      </c>
      <c r="AU2470" s="247">
        <f t="shared" si="84"/>
        <v>131.0729266</v>
      </c>
      <c r="AV2470" s="247">
        <f t="shared" si="84"/>
        <v>137.0307602</v>
      </c>
      <c r="AW2470" s="247">
        <f t="shared" si="84"/>
        <v>142.9885939</v>
      </c>
      <c r="AX2470" s="247">
        <f t="shared" si="84"/>
        <v>148.9464275</v>
      </c>
      <c r="AY2470" s="247">
        <f t="shared" si="84"/>
        <v>154.9042611</v>
      </c>
      <c r="AZ2470" s="247">
        <f t="shared" si="84"/>
        <v>160.8620947</v>
      </c>
      <c r="BA2470" s="247">
        <f t="shared" si="84"/>
        <v>166.8199284</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2</v>
      </c>
      <c r="AC2471" s="338">
        <f>'Assumptions (Battery)'!AB46</f>
        <v>2</v>
      </c>
      <c r="AD2471" s="338">
        <f>'Assumptions (Battery)'!AC46</f>
        <v>0</v>
      </c>
      <c r="AE2471" s="338">
        <f>'Assumptions (Battery)'!AD46</f>
        <v>16</v>
      </c>
      <c r="AF2471" s="338">
        <f>'Assumptions (Battery)'!AE46</f>
        <v>0</v>
      </c>
      <c r="AG2471" s="338">
        <f>'Assumptions (Battery)'!AF46</f>
        <v>0</v>
      </c>
      <c r="AH2471" s="338">
        <f>'Assumptions (Battery)'!AG46</f>
        <v>4</v>
      </c>
      <c r="AI2471" s="338">
        <f>'Assumptions (Battery)'!AH46</f>
        <v>65.5</v>
      </c>
      <c r="AJ2471" s="338">
        <f>'Assumptions (Battery)'!AI46</f>
        <v>34.4</v>
      </c>
      <c r="AK2471" s="338">
        <f>'Assumptions (Battery)'!AJ46</f>
        <v>2</v>
      </c>
      <c r="AL2471" s="338">
        <f>'Assumptions (Battery)'!AK46</f>
        <v>20.8</v>
      </c>
      <c r="AM2471" s="338">
        <f>'Assumptions (Battery)'!AL46</f>
        <v>0</v>
      </c>
      <c r="AN2471" s="338">
        <f>'Assumptions (Battery)'!AM46</f>
        <v>0</v>
      </c>
      <c r="AO2471" s="338">
        <f>'Assumptions (Battery)'!AN46</f>
        <v>7319.772927</v>
      </c>
      <c r="AP2471" s="338">
        <f>'Assumptions (Battery)'!AO46</f>
        <v>7319.772927</v>
      </c>
      <c r="AQ2471" s="338">
        <f>'Assumptions (Battery)'!AP46</f>
        <v>7319.772927</v>
      </c>
      <c r="AR2471" s="338">
        <f>'Assumptions (Battery)'!AQ46</f>
        <v>7319.772927</v>
      </c>
      <c r="AS2471" s="338">
        <f>'Assumptions (Battery)'!AR46</f>
        <v>7321.772927</v>
      </c>
      <c r="AT2471" s="338">
        <f>'Assumptions (Battery)'!AS46</f>
        <v>7321.772927</v>
      </c>
      <c r="AU2471" s="338">
        <f>'Assumptions (Battery)'!AT46</f>
        <v>7319.772927</v>
      </c>
      <c r="AV2471" s="338">
        <f>'Assumptions (Battery)'!AU46</f>
        <v>7335.772927</v>
      </c>
      <c r="AW2471" s="338">
        <f>'Assumptions (Battery)'!AV46</f>
        <v>7319.772927</v>
      </c>
      <c r="AX2471" s="338">
        <f>'Assumptions (Battery)'!AW46</f>
        <v>7319.772927</v>
      </c>
      <c r="AY2471" s="338">
        <f>'Assumptions (Battery)'!AX46</f>
        <v>7323.772927</v>
      </c>
      <c r="AZ2471" s="338">
        <f>'Assumptions (Battery)'!AY46</f>
        <v>7385.272927</v>
      </c>
      <c r="BA2471" s="338">
        <f>'Assumptions (Battery)'!AZ46</f>
        <v>7354.172927</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146.7</v>
      </c>
      <c r="Y2472" s="253">
        <f t="shared" ref="Y2472:BA2472" si="85">X2472-Y2471+X2478</f>
        <v>7466.472927</v>
      </c>
      <c r="Z2472" s="253">
        <f t="shared" si="85"/>
        <v>14786.24585</v>
      </c>
      <c r="AA2472" s="253">
        <f t="shared" si="85"/>
        <v>22106.01878</v>
      </c>
      <c r="AB2472" s="253">
        <f t="shared" si="85"/>
        <v>29423.79171</v>
      </c>
      <c r="AC2472" s="253">
        <f t="shared" si="85"/>
        <v>36743.56464</v>
      </c>
      <c r="AD2472" s="253">
        <f t="shared" si="85"/>
        <v>44065.33756</v>
      </c>
      <c r="AE2472" s="253">
        <f t="shared" si="85"/>
        <v>51369.11049</v>
      </c>
      <c r="AF2472" s="253">
        <f t="shared" si="85"/>
        <v>58704.88342</v>
      </c>
      <c r="AG2472" s="253">
        <f t="shared" si="85"/>
        <v>66024.65635</v>
      </c>
      <c r="AH2472" s="253">
        <f t="shared" si="85"/>
        <v>73340.42927</v>
      </c>
      <c r="AI2472" s="253">
        <f t="shared" si="85"/>
        <v>80598.7022</v>
      </c>
      <c r="AJ2472" s="253">
        <f t="shared" si="85"/>
        <v>87949.57513</v>
      </c>
      <c r="AK2472" s="253">
        <f t="shared" si="85"/>
        <v>95301.74805</v>
      </c>
      <c r="AL2472" s="253">
        <f t="shared" si="85"/>
        <v>102602.721</v>
      </c>
      <c r="AM2472" s="253">
        <f t="shared" si="85"/>
        <v>109943.2939</v>
      </c>
      <c r="AN2472" s="253">
        <f t="shared" si="85"/>
        <v>117263.0668</v>
      </c>
      <c r="AO2472" s="253">
        <f t="shared" si="85"/>
        <v>117263.0668</v>
      </c>
      <c r="AP2472" s="253">
        <f t="shared" si="85"/>
        <v>124582.8398</v>
      </c>
      <c r="AQ2472" s="253">
        <f t="shared" si="85"/>
        <v>131902.6127</v>
      </c>
      <c r="AR2472" s="253">
        <f t="shared" si="85"/>
        <v>139222.3856</v>
      </c>
      <c r="AS2472" s="253">
        <f t="shared" si="85"/>
        <v>146540.1585</v>
      </c>
      <c r="AT2472" s="253">
        <f t="shared" si="85"/>
        <v>153859.9315</v>
      </c>
      <c r="AU2472" s="253">
        <f t="shared" si="85"/>
        <v>161181.7044</v>
      </c>
      <c r="AV2472" s="253">
        <f t="shared" si="85"/>
        <v>168485.4773</v>
      </c>
      <c r="AW2472" s="253">
        <f t="shared" si="85"/>
        <v>175821.2503</v>
      </c>
      <c r="AX2472" s="253">
        <f t="shared" si="85"/>
        <v>183141.0232</v>
      </c>
      <c r="AY2472" s="253">
        <f t="shared" si="85"/>
        <v>190456.7961</v>
      </c>
      <c r="AZ2472" s="253">
        <f t="shared" si="85"/>
        <v>197715.069</v>
      </c>
      <c r="BA2472" s="253">
        <f t="shared" si="85"/>
        <v>205065.942</v>
      </c>
    </row>
    <row r="2473" ht="15.75" customHeight="1">
      <c r="A2473" s="341" t="s">
        <v>444</v>
      </c>
      <c r="B2473" s="24" t="s">
        <v>149</v>
      </c>
      <c r="C2473" s="171">
        <v>0.0</v>
      </c>
      <c r="D2473" s="171">
        <v>0.0</v>
      </c>
      <c r="E2473" s="171">
        <v>0.0</v>
      </c>
      <c r="F2473" s="171">
        <v>0.0</v>
      </c>
      <c r="G2473" s="171">
        <v>0.0</v>
      </c>
      <c r="H2473" s="171">
        <v>0.0</v>
      </c>
      <c r="I2473" s="171">
        <v>0.0</v>
      </c>
      <c r="J2473" s="171">
        <v>0.0</v>
      </c>
      <c r="K2473" s="171">
        <v>2.0</v>
      </c>
      <c r="L2473" s="171">
        <v>4.0</v>
      </c>
      <c r="M2473" s="171">
        <v>4.0</v>
      </c>
      <c r="N2473" s="171">
        <v>20.0</v>
      </c>
      <c r="O2473" s="171">
        <v>20.0</v>
      </c>
      <c r="P2473" s="171">
        <v>42.0</v>
      </c>
      <c r="Q2473" s="171">
        <v>46.0</v>
      </c>
      <c r="R2473" s="171">
        <v>111.5</v>
      </c>
      <c r="S2473" s="171">
        <v>145.9</v>
      </c>
      <c r="T2473" s="171">
        <v>127.9</v>
      </c>
      <c r="U2473" s="171">
        <v>146.7</v>
      </c>
      <c r="V2473" s="319">
        <f t="shared" ref="V2473:W2473" si="86">U2473+V2478</f>
        <v>146.7</v>
      </c>
      <c r="W2473" s="319">
        <f t="shared" si="86"/>
        <v>146.7</v>
      </c>
      <c r="X2473" s="154">
        <f t="shared" ref="X2473:AZ2473" si="87">W2473+($BA$2473-$W$2473)/($BA$2-$W$2)</f>
        <v>7466.472927</v>
      </c>
      <c r="Y2473" s="154">
        <f t="shared" si="87"/>
        <v>14786.24585</v>
      </c>
      <c r="Z2473" s="154">
        <f t="shared" si="87"/>
        <v>22106.01878</v>
      </c>
      <c r="AA2473" s="154">
        <f t="shared" si="87"/>
        <v>29425.79171</v>
      </c>
      <c r="AB2473" s="154">
        <f t="shared" si="87"/>
        <v>36745.56464</v>
      </c>
      <c r="AC2473" s="154">
        <f t="shared" si="87"/>
        <v>44065.33756</v>
      </c>
      <c r="AD2473" s="154">
        <f t="shared" si="87"/>
        <v>51385.11049</v>
      </c>
      <c r="AE2473" s="154">
        <f t="shared" si="87"/>
        <v>58704.88342</v>
      </c>
      <c r="AF2473" s="154">
        <f t="shared" si="87"/>
        <v>66024.65635</v>
      </c>
      <c r="AG2473" s="154">
        <f t="shared" si="87"/>
        <v>73344.42927</v>
      </c>
      <c r="AH2473" s="154">
        <f t="shared" si="87"/>
        <v>80664.2022</v>
      </c>
      <c r="AI2473" s="154">
        <f t="shared" si="87"/>
        <v>87983.97513</v>
      </c>
      <c r="AJ2473" s="154">
        <f t="shared" si="87"/>
        <v>95303.74805</v>
      </c>
      <c r="AK2473" s="154">
        <f t="shared" si="87"/>
        <v>102623.521</v>
      </c>
      <c r="AL2473" s="154">
        <f t="shared" si="87"/>
        <v>109943.2939</v>
      </c>
      <c r="AM2473" s="154">
        <f t="shared" si="87"/>
        <v>117263.0668</v>
      </c>
      <c r="AN2473" s="154">
        <f t="shared" si="87"/>
        <v>124582.8398</v>
      </c>
      <c r="AO2473" s="154">
        <f t="shared" si="87"/>
        <v>131902.6127</v>
      </c>
      <c r="AP2473" s="154">
        <f t="shared" si="87"/>
        <v>139222.3856</v>
      </c>
      <c r="AQ2473" s="154">
        <f t="shared" si="87"/>
        <v>146542.1585</v>
      </c>
      <c r="AR2473" s="154">
        <f t="shared" si="87"/>
        <v>153861.9315</v>
      </c>
      <c r="AS2473" s="154">
        <f t="shared" si="87"/>
        <v>161181.7044</v>
      </c>
      <c r="AT2473" s="154">
        <f t="shared" si="87"/>
        <v>168501.4773</v>
      </c>
      <c r="AU2473" s="154">
        <f t="shared" si="87"/>
        <v>175821.2503</v>
      </c>
      <c r="AV2473" s="154">
        <f t="shared" si="87"/>
        <v>183141.0232</v>
      </c>
      <c r="AW2473" s="154">
        <f t="shared" si="87"/>
        <v>190460.7961</v>
      </c>
      <c r="AX2473" s="154">
        <f t="shared" si="87"/>
        <v>197780.569</v>
      </c>
      <c r="AY2473" s="154">
        <f t="shared" si="87"/>
        <v>205100.342</v>
      </c>
      <c r="AZ2473" s="154">
        <f t="shared" si="87"/>
        <v>212420.1149</v>
      </c>
      <c r="BA2473" s="155">
        <f>Inputs!$H$14</f>
        <v>219739.8878</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0.000008</v>
      </c>
      <c r="L2474" s="342">
        <f t="shared" si="88"/>
        <v>0.000016</v>
      </c>
      <c r="M2474" s="342">
        <f t="shared" si="88"/>
        <v>0.000016</v>
      </c>
      <c r="N2474" s="342">
        <f t="shared" si="88"/>
        <v>0.00008</v>
      </c>
      <c r="O2474" s="342">
        <f t="shared" si="88"/>
        <v>0.00008</v>
      </c>
      <c r="P2474" s="342">
        <f t="shared" si="88"/>
        <v>0.000168</v>
      </c>
      <c r="Q2474" s="342">
        <f t="shared" si="88"/>
        <v>0.000184</v>
      </c>
      <c r="R2474" s="342">
        <f t="shared" si="88"/>
        <v>0.000446</v>
      </c>
      <c r="S2474" s="342">
        <f t="shared" si="88"/>
        <v>0.0005836</v>
      </c>
      <c r="T2474" s="342">
        <f t="shared" si="88"/>
        <v>0.0005116</v>
      </c>
      <c r="U2474" s="342">
        <f t="shared" si="88"/>
        <v>0.0005868</v>
      </c>
      <c r="V2474" s="342">
        <f t="shared" si="88"/>
        <v>0.0005868</v>
      </c>
      <c r="W2474" s="342">
        <f t="shared" si="88"/>
        <v>0.0005868</v>
      </c>
      <c r="X2474" s="154">
        <f t="shared" ref="X2474:AZ2474" si="89">W2474+($BA$2474-$W$2474)/($BA$2-$W$2)</f>
        <v>5.958420428</v>
      </c>
      <c r="Y2474" s="154">
        <f t="shared" si="89"/>
        <v>11.91625406</v>
      </c>
      <c r="Z2474" s="154">
        <f t="shared" si="89"/>
        <v>17.87408768</v>
      </c>
      <c r="AA2474" s="154">
        <f t="shared" si="89"/>
        <v>23.83192131</v>
      </c>
      <c r="AB2474" s="154">
        <f t="shared" si="89"/>
        <v>29.78975494</v>
      </c>
      <c r="AC2474" s="154">
        <f t="shared" si="89"/>
        <v>35.74758857</v>
      </c>
      <c r="AD2474" s="154">
        <f t="shared" si="89"/>
        <v>41.70542219</v>
      </c>
      <c r="AE2474" s="154">
        <f t="shared" si="89"/>
        <v>47.66325582</v>
      </c>
      <c r="AF2474" s="154">
        <f t="shared" si="89"/>
        <v>53.62108945</v>
      </c>
      <c r="AG2474" s="154">
        <f t="shared" si="89"/>
        <v>59.57892308</v>
      </c>
      <c r="AH2474" s="154">
        <f t="shared" si="89"/>
        <v>65.5367567</v>
      </c>
      <c r="AI2474" s="154">
        <f t="shared" si="89"/>
        <v>71.49459033</v>
      </c>
      <c r="AJ2474" s="154">
        <f t="shared" si="89"/>
        <v>77.45242396</v>
      </c>
      <c r="AK2474" s="154">
        <f t="shared" si="89"/>
        <v>83.41025759</v>
      </c>
      <c r="AL2474" s="154">
        <f t="shared" si="89"/>
        <v>89.36809121</v>
      </c>
      <c r="AM2474" s="154">
        <f t="shared" si="89"/>
        <v>95.32592484</v>
      </c>
      <c r="AN2474" s="154">
        <f t="shared" si="89"/>
        <v>101.2837585</v>
      </c>
      <c r="AO2474" s="154">
        <f t="shared" si="89"/>
        <v>107.2415921</v>
      </c>
      <c r="AP2474" s="154">
        <f t="shared" si="89"/>
        <v>113.1994257</v>
      </c>
      <c r="AQ2474" s="154">
        <f t="shared" si="89"/>
        <v>119.1572594</v>
      </c>
      <c r="AR2474" s="154">
        <f t="shared" si="89"/>
        <v>125.115093</v>
      </c>
      <c r="AS2474" s="154">
        <f t="shared" si="89"/>
        <v>131.0729266</v>
      </c>
      <c r="AT2474" s="154">
        <f t="shared" si="89"/>
        <v>137.0307602</v>
      </c>
      <c r="AU2474" s="154">
        <f t="shared" si="89"/>
        <v>142.9885939</v>
      </c>
      <c r="AV2474" s="154">
        <f t="shared" si="89"/>
        <v>148.9464275</v>
      </c>
      <c r="AW2474" s="154">
        <f t="shared" si="89"/>
        <v>154.9042611</v>
      </c>
      <c r="AX2474" s="154">
        <f t="shared" si="89"/>
        <v>160.8620947</v>
      </c>
      <c r="AY2474" s="154">
        <f t="shared" si="89"/>
        <v>166.8199284</v>
      </c>
      <c r="AZ2474" s="154">
        <f t="shared" si="89"/>
        <v>172.777762</v>
      </c>
      <c r="BA2474" s="343">
        <f>Inputs!$I$14</f>
        <v>178.7355956</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0.0001364387176</v>
      </c>
      <c r="L2475" s="219">
        <f>0.025*(L2473*'Assumptions (Battery)'!K2+L2474*10^6*'Assumptions (Battery)'!K3)/10^9</f>
        <v>0.0002592047032</v>
      </c>
      <c r="M2475" s="219">
        <f>0.025*(M2473*'Assumptions (Battery)'!L2+M2474*10^6*'Assumptions (Battery)'!L3)/10^9</f>
        <v>0.0002462170539</v>
      </c>
      <c r="N2475" s="219">
        <f>0.025*(N2473*'Assumptions (Battery)'!M2+N2474*10^6*'Assumptions (Battery)'!M3)/10^9</f>
        <v>0.001169400803</v>
      </c>
      <c r="O2475" s="219">
        <f>0.025*(O2473*'Assumptions (Battery)'!N2+O2474*10^6*'Assumptions (Battery)'!N3)/10^9</f>
        <v>0.001110807084</v>
      </c>
      <c r="P2475" s="219">
        <f>0.025*(P2473*'Assumptions (Battery)'!O2+P2474*10^6*'Assumptions (Battery)'!O3)/10^9</f>
        <v>0.002215813421</v>
      </c>
      <c r="Q2475" s="219">
        <f>0.025*(Q2473*'Assumptions (Battery)'!P2+Q2474*10^6*'Assumptions (Battery)'!P3)/10^9</f>
        <v>0.002305244438</v>
      </c>
      <c r="R2475" s="219">
        <f>0.025*(R2473*'Assumptions (Battery)'!Q2+R2474*10^6*'Assumptions (Battery)'!Q3)/10^9</f>
        <v>0.005307735487</v>
      </c>
      <c r="S2475" s="219">
        <f>0.025*(S2473*'Assumptions (Battery)'!R2+S2474*10^6*'Assumptions (Battery)'!R3)/10^9</f>
        <v>0.006597280491</v>
      </c>
      <c r="T2475" s="219">
        <f>0.025*(T2473*'Assumptions (Battery)'!S2+T2474*10^6*'Assumptions (Battery)'!S3)/10^9</f>
        <v>0.005493580016</v>
      </c>
      <c r="U2475" s="219">
        <f>0.025*(U2473*'Assumptions (Battery)'!T2+U2474*10^6*'Assumptions (Battery)'!T3)/10^9</f>
        <v>0.00598536</v>
      </c>
      <c r="V2475" s="219">
        <f>0.025*(V2473*'Assumptions (Battery)'!U2+V2474*10^6*'Assumptions (Battery)'!U3)/10^9</f>
        <v>0.00577309191</v>
      </c>
      <c r="W2475" s="219">
        <f>0.025*(W2473*'Assumptions (Battery)'!V2+W2474*10^6*'Assumptions (Battery)'!V3)/10^9</f>
        <v>0.005550263527</v>
      </c>
      <c r="X2475" s="219">
        <f>0.025*(X2473*'Assumptions (Battery)'!W2+X2474*10^6*'Assumptions (Battery)'!W3)/10^9</f>
        <v>44.24623558</v>
      </c>
      <c r="Y2475" s="219">
        <f>0.025*(Y2473*'Assumptions (Battery)'!X2+Y2474*10^6*'Assumptions (Battery)'!X3)/10^9</f>
        <v>84.41390163</v>
      </c>
      <c r="Z2475" s="219">
        <f>0.025*(Z2473*'Assumptions (Battery)'!Y2+Z2474*10^6*'Assumptions (Battery)'!Y3)/10^9</f>
        <v>119.7274624</v>
      </c>
      <c r="AA2475" s="219">
        <f>0.025*(AA2473*'Assumptions (Battery)'!Z2+AA2474*10^6*'Assumptions (Battery)'!Z3)/10^9</f>
        <v>150.6935867</v>
      </c>
      <c r="AB2475" s="219">
        <f>0.025*(AB2473*'Assumptions (Battery)'!AA2+AB2474*10^6*'Assumptions (Battery)'!AA3)/10^9</f>
        <v>175.823439</v>
      </c>
      <c r="AC2475" s="219">
        <f>0.025*(AC2473*'Assumptions (Battery)'!AB2+AC2474*10^6*'Assumptions (Battery)'!AB3)/10^9</f>
        <v>206.7511223</v>
      </c>
      <c r="AD2475" s="219">
        <f>0.025*(AD2473*'Assumptions (Battery)'!AC2+AD2474*10^6*'Assumptions (Battery)'!AC3)/10^9</f>
        <v>237.2193888</v>
      </c>
      <c r="AE2475" s="219">
        <f>0.025*(AE2473*'Assumptions (Battery)'!AD2+AE2474*10^6*'Assumptions (Battery)'!AD3)/10^9</f>
        <v>264.8194254</v>
      </c>
      <c r="AF2475" s="219">
        <f>0.025*(AF2473*'Assumptions (Battery)'!AE2+AF2474*10^6*'Assumptions (Battery)'!AE3)/10^9</f>
        <v>290.4574722</v>
      </c>
      <c r="AG2475" s="219">
        <f>0.025*(AG2473*'Assumptions (Battery)'!AF2+AG2474*10^6*'Assumptions (Battery)'!AF3)/10^9</f>
        <v>315.8631443</v>
      </c>
      <c r="AH2475" s="219">
        <f>0.025*(AH2473*'Assumptions (Battery)'!AG2+AH2474*10^6*'Assumptions (Battery)'!AG3)/10^9</f>
        <v>350.0097833</v>
      </c>
      <c r="AI2475" s="219">
        <f>0.025*(AI2473*'Assumptions (Battery)'!AH2+AI2474*10^6*'Assumptions (Battery)'!AH3)/10^9</f>
        <v>384.5867353</v>
      </c>
      <c r="AJ2475" s="219">
        <f>0.025*(AJ2473*'Assumptions (Battery)'!AI2+AJ2474*10^6*'Assumptions (Battery)'!AI3)/10^9</f>
        <v>416.9984611</v>
      </c>
      <c r="AK2475" s="219">
        <f>0.025*(AK2473*'Assumptions (Battery)'!AJ2+AK2474*10^6*'Assumptions (Battery)'!AJ3)/10^9</f>
        <v>452.1476905</v>
      </c>
      <c r="AL2475" s="219">
        <f>0.025*(AL2473*'Assumptions (Battery)'!AK2+AL2474*10^6*'Assumptions (Battery)'!AK3)/10^9</f>
        <v>487.6812051</v>
      </c>
      <c r="AM2475" s="219">
        <f>0.025*(AM2473*'Assumptions (Battery)'!AL2+AM2474*10^6*'Assumptions (Battery)'!AL3)/10^9</f>
        <v>523.5844585</v>
      </c>
      <c r="AN2475" s="219">
        <f>0.025*(AN2473*'Assumptions (Battery)'!AM2+AN2474*10^6*'Assumptions (Battery)'!AM3)/10^9</f>
        <v>559.8418757</v>
      </c>
      <c r="AO2475" s="219">
        <f>0.025*(AO2473*'Assumptions (Battery)'!AN2+AO2474*10^6*'Assumptions (Battery)'!AN3)/10^9</f>
        <v>596.4368114</v>
      </c>
      <c r="AP2475" s="219">
        <f>0.025*(AP2473*'Assumptions (Battery)'!AO2+AP2474*10^6*'Assumptions (Battery)'!AO3)/10^9</f>
        <v>633.3567309</v>
      </c>
      <c r="AQ2475" s="219">
        <f>0.025*(AQ2473*'Assumptions (Battery)'!AP2+AQ2474*10^6*'Assumptions (Battery)'!AP3)/10^9</f>
        <v>670.5726587</v>
      </c>
      <c r="AR2475" s="219">
        <f>0.025*(AR2473*'Assumptions (Battery)'!AQ2+AR2474*10^6*'Assumptions (Battery)'!AQ3)/10^9</f>
        <v>708.0693355</v>
      </c>
      <c r="AS2475" s="219">
        <f>0.025*(AS2473*'Assumptions (Battery)'!AR2+AS2474*10^6*'Assumptions (Battery)'!AR3)/10^9</f>
        <v>745.8254022</v>
      </c>
      <c r="AT2475" s="219">
        <f>0.025*(AT2473*'Assumptions (Battery)'!AS2+AT2474*10^6*'Assumptions (Battery)'!AS3)/10^9</f>
        <v>783.8182055</v>
      </c>
      <c r="AU2475" s="219">
        <f>0.025*(AU2473*'Assumptions (Battery)'!AT2+AU2474*10^6*'Assumptions (Battery)'!AT3)/10^9</f>
        <v>816.1234436</v>
      </c>
      <c r="AV2475" s="219">
        <f>0.025*(AV2473*'Assumptions (Battery)'!AU2+AV2474*10^6*'Assumptions (Battery)'!AU3)/10^9</f>
        <v>854.1505844</v>
      </c>
      <c r="AW2475" s="219">
        <f>0.025*(AW2473*'Assumptions (Battery)'!AV2+AW2474*10^6*'Assumptions (Battery)'!AV3)/10^9</f>
        <v>892.3262101</v>
      </c>
      <c r="AX2475" s="219">
        <f>0.025*(AX2473*'Assumptions (Battery)'!AW2+AX2474*10^6*'Assumptions (Battery)'!AW3)/10^9</f>
        <v>930.6216514</v>
      </c>
      <c r="AY2475" s="219">
        <f>0.025*(AY2473*'Assumptions (Battery)'!AX2+AY2474*10^6*'Assumptions (Battery)'!AX3)/10^9</f>
        <v>969.006674</v>
      </c>
      <c r="AZ2475" s="219">
        <f>0.025*(AZ2473*'Assumptions (Battery)'!AY2+AZ2474*10^6*'Assumptions (Battery)'!AY3)/10^9</f>
        <v>1007.449421</v>
      </c>
      <c r="BA2475" s="219">
        <f>0.025*(BA2473*'Assumptions (Battery)'!AZ2+BA2474*10^6*'Assumptions (Battery)'!AZ3)/10^9</f>
        <v>1045.926546</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0.0000008115056</v>
      </c>
      <c r="L2476" s="95">
        <f>L2474*'Assumptions (Battery)'!K40/10^3</f>
        <v>0.0000011332016</v>
      </c>
      <c r="M2476" s="95">
        <f>M2474*'Assumptions (Battery)'!L40/10^3</f>
        <v>0.0000011716624</v>
      </c>
      <c r="N2476" s="95">
        <f>N2474*'Assumptions (Battery)'!M40/10^3</f>
        <v>0.000005643384</v>
      </c>
      <c r="O2476" s="95">
        <f>O2474*'Assumptions (Battery)'!N40/10^3</f>
        <v>0.000004879824</v>
      </c>
      <c r="P2476" s="95">
        <f>P2474*'Assumptions (Battery)'!O40/10^3</f>
        <v>0.0000113760024</v>
      </c>
      <c r="Q2476" s="95">
        <f>Q2474*'Assumptions (Battery)'!P40/10^3</f>
        <v>0.0000133700472</v>
      </c>
      <c r="R2476" s="95">
        <f>R2474*'Assumptions (Battery)'!Q40/10^3</f>
        <v>0.0000267005036</v>
      </c>
      <c r="S2476" s="95">
        <f>S2474*'Assumptions (Battery)'!R40/10^3</f>
        <v>0.000037391252</v>
      </c>
      <c r="T2476" s="95">
        <f>T2474*'Assumptions (Battery)'!S40/10^3</f>
        <v>0.000031995464</v>
      </c>
      <c r="U2476" s="95">
        <f>U2474*'Assumptions (Battery)'!T40/10^3</f>
        <v>0.00003767256</v>
      </c>
      <c r="V2476" s="95">
        <f>V2474*'Assumptions (Battery)'!U40/10^3</f>
        <v>0.000038194812</v>
      </c>
      <c r="W2476" s="95">
        <f>W2474*'Assumptions (Battery)'!V40/10^3</f>
        <v>0.0000398397767</v>
      </c>
      <c r="X2476" s="95">
        <f>X2474*'Assumptions (Battery)'!W40/10^3</f>
        <v>0.407604995</v>
      </c>
      <c r="Y2476" s="95">
        <f>Y2474*'Assumptions (Battery)'!X40/10^3</f>
        <v>0.8226962734</v>
      </c>
      <c r="Z2476" s="95">
        <f>Z2474*'Assumptions (Battery)'!Y40/10^3</f>
        <v>1.254151985</v>
      </c>
      <c r="AA2476" s="95">
        <f>AA2474*'Assumptions (Battery)'!Z40/10^3</f>
        <v>1.703971411</v>
      </c>
      <c r="AB2476" s="95">
        <f>AB2474*'Assumptions (Battery)'!AA40/10^3</f>
        <v>2.1900412</v>
      </c>
      <c r="AC2476" s="95">
        <f>AC2474*'Assumptions (Battery)'!AB40/10^3</f>
        <v>2.670474272</v>
      </c>
      <c r="AD2476" s="95">
        <f>AD2474*'Assumptions (Battery)'!AC40/10^3</f>
        <v>3.176769154</v>
      </c>
      <c r="AE2476" s="95">
        <f>AE2474*'Assumptions (Battery)'!AD40/10^3</f>
        <v>3.694354174</v>
      </c>
      <c r="AF2476" s="95">
        <f>AF2474*'Assumptions (Battery)'!AE40/10^3</f>
        <v>4.232689546</v>
      </c>
      <c r="AG2476" s="95">
        <f>AG2474*'Assumptions (Battery)'!AF40/10^3</f>
        <v>4.789833222</v>
      </c>
      <c r="AH2476" s="95">
        <f>AH2474*'Assumptions (Battery)'!AG40/10^3</f>
        <v>5.373962931</v>
      </c>
      <c r="AI2476" s="95">
        <f>AI2474*'Assumptions (Battery)'!AH40/10^3</f>
        <v>5.954652164</v>
      </c>
      <c r="AJ2476" s="95">
        <f>AJ2474*'Assumptions (Battery)'!AI40/10^3</f>
        <v>6.548771292</v>
      </c>
      <c r="AK2476" s="95">
        <f>AK2474*'Assumptions (Battery)'!AJ40/10^3</f>
        <v>7.160150041</v>
      </c>
      <c r="AL2476" s="95">
        <f>AL2474*'Assumptions (Battery)'!AK40/10^3</f>
        <v>7.800270421</v>
      </c>
      <c r="AM2476" s="95">
        <f>AM2474*'Assumptions (Battery)'!AL40/10^3</f>
        <v>8.492735352</v>
      </c>
      <c r="AN2476" s="95">
        <f>AN2474*'Assumptions (Battery)'!AM40/10^3</f>
        <v>9.201134179</v>
      </c>
      <c r="AO2476" s="95">
        <f>AO2474*'Assumptions (Battery)'!AN40/10^3</f>
        <v>9.96112134</v>
      </c>
      <c r="AP2476" s="95">
        <f>AP2474*'Assumptions (Battery)'!AO40/10^3</f>
        <v>10.74946048</v>
      </c>
      <c r="AQ2476" s="95">
        <f>AQ2474*'Assumptions (Battery)'!AP40/10^3</f>
        <v>11.54610607</v>
      </c>
      <c r="AR2476" s="95">
        <f>AR2474*'Assumptions (Battery)'!AQ40/10^3</f>
        <v>12.36048537</v>
      </c>
      <c r="AS2476" s="95">
        <f>AS2474*'Assumptions (Battery)'!AR40/10^3</f>
        <v>13.1957564</v>
      </c>
      <c r="AT2476" s="95">
        <f>AT2474*'Assumptions (Battery)'!AS40/10^3</f>
        <v>14.06892212</v>
      </c>
      <c r="AU2476" s="95">
        <f>AU2474*'Assumptions (Battery)'!AT40/10^3</f>
        <v>14.98493868</v>
      </c>
      <c r="AV2476" s="95">
        <f>AV2474*'Assumptions (Battery)'!AU40/10^3</f>
        <v>15.93445712</v>
      </c>
      <c r="AW2476" s="95">
        <f>AW2474*'Assumptions (Battery)'!AV40/10^3</f>
        <v>16.88137034</v>
      </c>
      <c r="AX2476" s="95">
        <f>AX2474*'Assumptions (Battery)'!AW40/10^3</f>
        <v>17.91595467</v>
      </c>
      <c r="AY2476" s="95">
        <f>AY2474*'Assumptions (Battery)'!AX40/10^3</f>
        <v>19.24923643</v>
      </c>
      <c r="AZ2476" s="95">
        <f>AZ2474*'Assumptions (Battery)'!AY40/10^3</f>
        <v>20.46777202</v>
      </c>
      <c r="BA2476" s="95">
        <f>BA2474*'Assumptions (Battery)'!AZ40/10^3</f>
        <v>21.60545335</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2.0</v>
      </c>
      <c r="L2478" s="348">
        <v>2.0</v>
      </c>
      <c r="M2478" s="348">
        <v>0.0</v>
      </c>
      <c r="N2478" s="348">
        <v>16.0</v>
      </c>
      <c r="O2478" s="348">
        <v>0.0</v>
      </c>
      <c r="P2478" s="348">
        <v>0.0</v>
      </c>
      <c r="Q2478" s="348">
        <v>4.0</v>
      </c>
      <c r="R2478" s="348">
        <v>65.5</v>
      </c>
      <c r="S2478" s="348">
        <v>34.4</v>
      </c>
      <c r="T2478" s="348">
        <v>2.0</v>
      </c>
      <c r="U2478" s="348">
        <v>20.8</v>
      </c>
      <c r="V2478" s="348">
        <v>0.0</v>
      </c>
      <c r="W2478" s="349">
        <v>0.0</v>
      </c>
      <c r="X2478" s="175">
        <f t="shared" ref="X2478:BA2478" si="90">if(X2473&gt;X2472,X2473-X2472,0)</f>
        <v>7319.772927</v>
      </c>
      <c r="Y2478" s="175">
        <f t="shared" si="90"/>
        <v>7319.772927</v>
      </c>
      <c r="Z2478" s="175">
        <f t="shared" si="90"/>
        <v>7319.772927</v>
      </c>
      <c r="AA2478" s="175">
        <f t="shared" si="90"/>
        <v>7319.772927</v>
      </c>
      <c r="AB2478" s="175">
        <f t="shared" si="90"/>
        <v>7321.772927</v>
      </c>
      <c r="AC2478" s="175">
        <f t="shared" si="90"/>
        <v>7321.772927</v>
      </c>
      <c r="AD2478" s="175">
        <f t="shared" si="90"/>
        <v>7319.772927</v>
      </c>
      <c r="AE2478" s="175">
        <f t="shared" si="90"/>
        <v>7335.772927</v>
      </c>
      <c r="AF2478" s="175">
        <f t="shared" si="90"/>
        <v>7319.772927</v>
      </c>
      <c r="AG2478" s="175">
        <f t="shared" si="90"/>
        <v>7319.772927</v>
      </c>
      <c r="AH2478" s="175">
        <f t="shared" si="90"/>
        <v>7323.772927</v>
      </c>
      <c r="AI2478" s="175">
        <f t="shared" si="90"/>
        <v>7385.272927</v>
      </c>
      <c r="AJ2478" s="175">
        <f t="shared" si="90"/>
        <v>7354.172927</v>
      </c>
      <c r="AK2478" s="175">
        <f t="shared" si="90"/>
        <v>7321.772927</v>
      </c>
      <c r="AL2478" s="175">
        <f t="shared" si="90"/>
        <v>7340.572927</v>
      </c>
      <c r="AM2478" s="175">
        <f t="shared" si="90"/>
        <v>7319.772927</v>
      </c>
      <c r="AN2478" s="175">
        <f t="shared" si="90"/>
        <v>7319.772927</v>
      </c>
      <c r="AO2478" s="175">
        <f t="shared" si="90"/>
        <v>14639.54585</v>
      </c>
      <c r="AP2478" s="175">
        <f t="shared" si="90"/>
        <v>14639.54585</v>
      </c>
      <c r="AQ2478" s="175">
        <f t="shared" si="90"/>
        <v>14639.54585</v>
      </c>
      <c r="AR2478" s="175">
        <f t="shared" si="90"/>
        <v>14639.54585</v>
      </c>
      <c r="AS2478" s="175">
        <f t="shared" si="90"/>
        <v>14641.54585</v>
      </c>
      <c r="AT2478" s="175">
        <f t="shared" si="90"/>
        <v>14641.54585</v>
      </c>
      <c r="AU2478" s="175">
        <f t="shared" si="90"/>
        <v>14639.54585</v>
      </c>
      <c r="AV2478" s="175">
        <f t="shared" si="90"/>
        <v>14655.54585</v>
      </c>
      <c r="AW2478" s="175">
        <f t="shared" si="90"/>
        <v>14639.54585</v>
      </c>
      <c r="AX2478" s="175">
        <f t="shared" si="90"/>
        <v>14639.54585</v>
      </c>
      <c r="AY2478" s="175">
        <f t="shared" si="90"/>
        <v>14643.54585</v>
      </c>
      <c r="AZ2478" s="175">
        <f t="shared" si="90"/>
        <v>14705.04585</v>
      </c>
      <c r="BA2478" s="175">
        <f t="shared" si="90"/>
        <v>14673.94585</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0.000008</v>
      </c>
      <c r="L2479" s="350">
        <f t="shared" si="91"/>
        <v>0.000008</v>
      </c>
      <c r="M2479" s="350">
        <f t="shared" si="91"/>
        <v>0</v>
      </c>
      <c r="N2479" s="350">
        <f t="shared" si="91"/>
        <v>0.000064</v>
      </c>
      <c r="O2479" s="350">
        <f t="shared" si="91"/>
        <v>0</v>
      </c>
      <c r="P2479" s="350">
        <f t="shared" si="91"/>
        <v>0</v>
      </c>
      <c r="Q2479" s="350">
        <f t="shared" si="91"/>
        <v>0.000016</v>
      </c>
      <c r="R2479" s="350">
        <f t="shared" si="91"/>
        <v>0.000262</v>
      </c>
      <c r="S2479" s="350">
        <f t="shared" si="91"/>
        <v>0.0001376</v>
      </c>
      <c r="T2479" s="350">
        <f t="shared" si="91"/>
        <v>0.000008</v>
      </c>
      <c r="U2479" s="350">
        <f t="shared" si="91"/>
        <v>0.0000832</v>
      </c>
      <c r="V2479" s="350">
        <f t="shared" si="91"/>
        <v>0</v>
      </c>
      <c r="W2479" s="350">
        <f t="shared" si="91"/>
        <v>0</v>
      </c>
      <c r="X2479" s="351">
        <f t="shared" ref="X2479:BA2479" si="92">if(X2474&gt;X2470,X2474-X2470,0)</f>
        <v>5.957833628</v>
      </c>
      <c r="Y2479" s="351">
        <f t="shared" si="92"/>
        <v>5.957833628</v>
      </c>
      <c r="Z2479" s="351">
        <f t="shared" si="92"/>
        <v>5.957833628</v>
      </c>
      <c r="AA2479" s="351">
        <f t="shared" si="92"/>
        <v>5.957833628</v>
      </c>
      <c r="AB2479" s="351">
        <f t="shared" si="92"/>
        <v>5.957833628</v>
      </c>
      <c r="AC2479" s="351">
        <f t="shared" si="92"/>
        <v>5.957833628</v>
      </c>
      <c r="AD2479" s="351">
        <f t="shared" si="92"/>
        <v>5.957833628</v>
      </c>
      <c r="AE2479" s="351">
        <f t="shared" si="92"/>
        <v>5.957833628</v>
      </c>
      <c r="AF2479" s="351">
        <f t="shared" si="92"/>
        <v>5.957833628</v>
      </c>
      <c r="AG2479" s="351">
        <f t="shared" si="92"/>
        <v>5.957833628</v>
      </c>
      <c r="AH2479" s="351">
        <f t="shared" si="92"/>
        <v>5.957833628</v>
      </c>
      <c r="AI2479" s="351">
        <f t="shared" si="92"/>
        <v>5.957833628</v>
      </c>
      <c r="AJ2479" s="351">
        <f t="shared" si="92"/>
        <v>5.957833628</v>
      </c>
      <c r="AK2479" s="351">
        <f t="shared" si="92"/>
        <v>5.957833628</v>
      </c>
      <c r="AL2479" s="351">
        <f t="shared" si="92"/>
        <v>5.957833628</v>
      </c>
      <c r="AM2479" s="351">
        <f t="shared" si="92"/>
        <v>5.957833628</v>
      </c>
      <c r="AN2479" s="351">
        <f t="shared" si="92"/>
        <v>5.957833628</v>
      </c>
      <c r="AO2479" s="351">
        <f t="shared" si="92"/>
        <v>11.91566726</v>
      </c>
      <c r="AP2479" s="351">
        <f t="shared" si="92"/>
        <v>11.91566726</v>
      </c>
      <c r="AQ2479" s="351">
        <f t="shared" si="92"/>
        <v>11.91566726</v>
      </c>
      <c r="AR2479" s="351">
        <f t="shared" si="92"/>
        <v>11.91566726</v>
      </c>
      <c r="AS2479" s="351">
        <f t="shared" si="92"/>
        <v>11.91566726</v>
      </c>
      <c r="AT2479" s="351">
        <f t="shared" si="92"/>
        <v>11.91566726</v>
      </c>
      <c r="AU2479" s="351">
        <f t="shared" si="92"/>
        <v>11.91566726</v>
      </c>
      <c r="AV2479" s="351">
        <f t="shared" si="92"/>
        <v>11.91566726</v>
      </c>
      <c r="AW2479" s="351">
        <f t="shared" si="92"/>
        <v>11.91566726</v>
      </c>
      <c r="AX2479" s="351">
        <f t="shared" si="92"/>
        <v>11.91566726</v>
      </c>
      <c r="AY2479" s="351">
        <f t="shared" si="92"/>
        <v>11.91566726</v>
      </c>
      <c r="AZ2479" s="351">
        <f t="shared" si="92"/>
        <v>11.91566726</v>
      </c>
      <c r="BA2479" s="351">
        <f t="shared" si="92"/>
        <v>11.91566726</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0.005745427743</v>
      </c>
      <c r="K2480" s="177">
        <f t="shared" si="93"/>
        <v>0.005457548704</v>
      </c>
      <c r="L2480" s="177">
        <f t="shared" si="93"/>
        <v>0</v>
      </c>
      <c r="M2480" s="177">
        <f t="shared" si="93"/>
        <v>0.03939472862</v>
      </c>
      <c r="N2480" s="177">
        <f t="shared" si="93"/>
        <v>0</v>
      </c>
      <c r="O2480" s="177">
        <f t="shared" si="93"/>
        <v>0</v>
      </c>
      <c r="P2480" s="177">
        <f t="shared" si="93"/>
        <v>0.008441193984</v>
      </c>
      <c r="Q2480" s="177">
        <f t="shared" si="93"/>
        <v>0.1312987049</v>
      </c>
      <c r="R2480" s="177">
        <f t="shared" si="93"/>
        <v>0.06550174018</v>
      </c>
      <c r="S2480" s="177">
        <f t="shared" si="93"/>
        <v>0.003617425903</v>
      </c>
      <c r="T2480" s="177">
        <f t="shared" si="93"/>
        <v>0.035736189</v>
      </c>
      <c r="U2480" s="177">
        <f t="shared" si="93"/>
        <v>0</v>
      </c>
      <c r="V2480" s="177">
        <f t="shared" si="93"/>
        <v>0</v>
      </c>
      <c r="W2480" s="160">
        <f t="shared" si="93"/>
        <v>1853.554648</v>
      </c>
      <c r="X2480" s="160">
        <f t="shared" si="93"/>
        <v>1769.637383</v>
      </c>
      <c r="Y2480" s="160">
        <f t="shared" si="93"/>
        <v>1688.176918</v>
      </c>
      <c r="Z2480" s="160">
        <f t="shared" si="93"/>
        <v>1596.302396</v>
      </c>
      <c r="AA2480" s="160">
        <f t="shared" si="93"/>
        <v>1506.891171</v>
      </c>
      <c r="AB2480" s="160">
        <f t="shared" si="93"/>
        <v>1406.554232</v>
      </c>
      <c r="AC2480" s="160">
        <f t="shared" si="93"/>
        <v>1378.313277</v>
      </c>
      <c r="AD2480" s="160">
        <f t="shared" si="93"/>
        <v>1355.519333</v>
      </c>
      <c r="AE2480" s="160">
        <f t="shared" si="93"/>
        <v>1324.077306</v>
      </c>
      <c r="AF2480" s="160">
        <f t="shared" si="93"/>
        <v>1290.904902</v>
      </c>
      <c r="AG2480" s="160">
        <f t="shared" si="93"/>
        <v>1263.438182</v>
      </c>
      <c r="AH2480" s="160">
        <f t="shared" si="93"/>
        <v>1272.761121</v>
      </c>
      <c r="AI2480" s="160">
        <f t="shared" si="93"/>
        <v>1281.949401</v>
      </c>
      <c r="AJ2480" s="160">
        <f t="shared" si="93"/>
        <v>1283.060728</v>
      </c>
      <c r="AK2480" s="160">
        <f t="shared" si="93"/>
        <v>1291.84342</v>
      </c>
      <c r="AL2480" s="160">
        <f t="shared" si="93"/>
        <v>1300.472823</v>
      </c>
      <c r="AM2480" s="160">
        <f t="shared" si="93"/>
        <v>1308.951345</v>
      </c>
      <c r="AN2480" s="160">
        <f t="shared" si="93"/>
        <v>2634.531442</v>
      </c>
      <c r="AO2480" s="160">
        <f t="shared" si="93"/>
        <v>2650.812641</v>
      </c>
      <c r="AP2480" s="160">
        <f t="shared" si="93"/>
        <v>2666.748362</v>
      </c>
      <c r="AQ2480" s="160">
        <f t="shared" si="93"/>
        <v>2682.274567</v>
      </c>
      <c r="AR2480" s="160">
        <f t="shared" si="93"/>
        <v>2697.392002</v>
      </c>
      <c r="AS2480" s="160">
        <f t="shared" si="93"/>
        <v>2712.078008</v>
      </c>
      <c r="AT2480" s="160">
        <f t="shared" si="93"/>
        <v>2726.310008</v>
      </c>
      <c r="AU2480" s="160">
        <f t="shared" si="93"/>
        <v>2720.401081</v>
      </c>
      <c r="AV2480" s="160">
        <f t="shared" si="93"/>
        <v>2733.26876</v>
      </c>
      <c r="AW2480" s="160">
        <f t="shared" si="93"/>
        <v>2745.60645</v>
      </c>
      <c r="AX2480" s="160">
        <f t="shared" si="93"/>
        <v>2757.386055</v>
      </c>
      <c r="AY2480" s="160">
        <f t="shared" si="93"/>
        <v>2768.591869</v>
      </c>
      <c r="AZ2480" s="160">
        <f t="shared" si="93"/>
        <v>2779.166293</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0.005745427743</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0.005457548704</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0.03939472862</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0.008441193984</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0.1312987049</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0.06550174018</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0.003617425903</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0.035736189</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1853.554648</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1769.637383</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1688.176918</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1596.302396</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1506.891171</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1406.554232</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1378.313277</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1355.519333</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1324.077306</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1290.904902</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1263.438182</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1272.761121</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1281.949401</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1283.060728</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1291.84342</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1300.472823</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1308.951345</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2634.531442</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2650.812641</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2666.748362</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2682.274567</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2697.392002</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2712.078008</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2726.310008</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2720.401081</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2733.26876</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2745.60645</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2757.386055</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2768.591869</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2779.166293</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0.001149085549</v>
      </c>
      <c r="K2532" s="279">
        <f>'Assumptions (Battery)'!$V$7*Model!K2480</f>
        <v>0.001091509741</v>
      </c>
      <c r="L2532" s="279">
        <f>'Assumptions (Battery)'!$V$7*Model!L2480</f>
        <v>0</v>
      </c>
      <c r="M2532" s="279">
        <f>'Assumptions (Battery)'!$V$7*Model!M2480</f>
        <v>0.007878945724</v>
      </c>
      <c r="N2532" s="279">
        <f>'Assumptions (Battery)'!$V$7*Model!N2480</f>
        <v>0</v>
      </c>
      <c r="O2532" s="279">
        <f>'Assumptions (Battery)'!$V$7*Model!O2480</f>
        <v>0</v>
      </c>
      <c r="P2532" s="279">
        <f>'Assumptions (Battery)'!$V$7*Model!P2480</f>
        <v>0.001688238797</v>
      </c>
      <c r="Q2532" s="279">
        <f>'Assumptions (Battery)'!$V$7*Model!Q2480</f>
        <v>0.02625974099</v>
      </c>
      <c r="R2532" s="279">
        <f>'Assumptions (Battery)'!$V$7*Model!R2480</f>
        <v>0.01310034804</v>
      </c>
      <c r="S2532" s="279">
        <f>'Assumptions (Battery)'!$V$7*Model!S2480</f>
        <v>0.0007234851806</v>
      </c>
      <c r="T2532" s="279">
        <f>'Assumptions (Battery)'!$V$7*Model!T2480</f>
        <v>0.007147237801</v>
      </c>
      <c r="U2532" s="279">
        <f>'Assumptions (Battery)'!$V$7*Model!U2480</f>
        <v>0</v>
      </c>
      <c r="V2532" s="279">
        <f>'Assumptions (Battery)'!$V$7*Model!V2480</f>
        <v>0</v>
      </c>
      <c r="W2532" s="160">
        <f>'Assumptions (Battery)'!$V$7*Model!W2480</f>
        <v>370.7109295</v>
      </c>
      <c r="X2532" s="160">
        <f>'Assumptions (Battery)'!$V$7*Model!X2480</f>
        <v>353.9274766</v>
      </c>
      <c r="Y2532" s="160">
        <f>'Assumptions (Battery)'!$V$7*Model!Y2480</f>
        <v>337.6353836</v>
      </c>
      <c r="Z2532" s="160">
        <f>'Assumptions (Battery)'!$V$7*Model!Z2480</f>
        <v>319.2604792</v>
      </c>
      <c r="AA2532" s="160">
        <f>'Assumptions (Battery)'!$V$7*Model!AA2480</f>
        <v>301.3782341</v>
      </c>
      <c r="AB2532" s="160">
        <f>'Assumptions (Battery)'!$V$7*Model!AB2480</f>
        <v>281.3108465</v>
      </c>
      <c r="AC2532" s="160">
        <f>'Assumptions (Battery)'!$V$7*Model!AC2480</f>
        <v>275.6626554</v>
      </c>
      <c r="AD2532" s="160">
        <f>'Assumptions (Battery)'!$V$7*Model!AD2480</f>
        <v>271.1038666</v>
      </c>
      <c r="AE2532" s="160">
        <f>'Assumptions (Battery)'!$V$7*Model!AE2480</f>
        <v>264.8154611</v>
      </c>
      <c r="AF2532" s="160">
        <f>'Assumptions (Battery)'!$V$7*Model!AF2480</f>
        <v>258.1809805</v>
      </c>
      <c r="AG2532" s="160">
        <f>'Assumptions (Battery)'!$V$7*Model!AG2480</f>
        <v>252.6876365</v>
      </c>
      <c r="AH2532" s="160">
        <f>'Assumptions (Battery)'!$V$7*Model!AH2480</f>
        <v>254.5522242</v>
      </c>
      <c r="AI2532" s="160">
        <f>'Assumptions (Battery)'!$V$7*Model!AI2480</f>
        <v>256.3898801</v>
      </c>
      <c r="AJ2532" s="160">
        <f>'Assumptions (Battery)'!$V$7*Model!AJ2480</f>
        <v>256.6121457</v>
      </c>
      <c r="AK2532" s="160">
        <f>'Assumptions (Battery)'!$V$7*Model!AK2480</f>
        <v>258.3686841</v>
      </c>
      <c r="AL2532" s="160">
        <f>'Assumptions (Battery)'!$V$7*Model!AL2480</f>
        <v>260.0945645</v>
      </c>
      <c r="AM2532" s="160">
        <f>'Assumptions (Battery)'!$V$7*Model!AM2480</f>
        <v>261.7902689</v>
      </c>
      <c r="AN2532" s="160">
        <f>'Assumptions (Battery)'!$V$7*Model!AN2480</f>
        <v>526.9062885</v>
      </c>
      <c r="AO2532" s="160">
        <f>'Assumptions (Battery)'!$V$7*Model!AO2480</f>
        <v>530.1625282</v>
      </c>
      <c r="AP2532" s="160">
        <f>'Assumptions (Battery)'!$V$7*Model!AP2480</f>
        <v>533.3496723</v>
      </c>
      <c r="AQ2532" s="160">
        <f>'Assumptions (Battery)'!$V$7*Model!AQ2480</f>
        <v>536.4549135</v>
      </c>
      <c r="AR2532" s="160">
        <f>'Assumptions (Battery)'!$V$7*Model!AR2480</f>
        <v>539.4784005</v>
      </c>
      <c r="AS2532" s="160">
        <f>'Assumptions (Battery)'!$V$7*Model!AS2480</f>
        <v>542.4156016</v>
      </c>
      <c r="AT2532" s="160">
        <f>'Assumptions (Battery)'!$V$7*Model!AT2480</f>
        <v>545.2620016</v>
      </c>
      <c r="AU2532" s="160">
        <f>'Assumptions (Battery)'!$V$7*Model!AU2480</f>
        <v>544.0802163</v>
      </c>
      <c r="AV2532" s="160">
        <f>'Assumptions (Battery)'!$V$7*Model!AV2480</f>
        <v>546.6537521</v>
      </c>
      <c r="AW2532" s="160">
        <f>'Assumptions (Battery)'!$V$7*Model!AW2480</f>
        <v>549.1212901</v>
      </c>
      <c r="AX2532" s="160">
        <f>'Assumptions (Battery)'!$V$7*Model!AX2480</f>
        <v>551.477211</v>
      </c>
      <c r="AY2532" s="160">
        <f>'Assumptions (Battery)'!$V$7*Model!AY2480</f>
        <v>553.7183739</v>
      </c>
      <c r="AZ2532" s="160">
        <f>'Assumptions (Battery)'!$V$7*Model!AZ2480</f>
        <v>555.8332587</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0.004596342194</v>
      </c>
      <c r="K2533" s="279">
        <f>'Assumptions (Battery)'!$V$8*Model!K2480</f>
        <v>0.004366038963</v>
      </c>
      <c r="L2533" s="279">
        <f>'Assumptions (Battery)'!$V$8*Model!L2480</f>
        <v>0</v>
      </c>
      <c r="M2533" s="279">
        <f>'Assumptions (Battery)'!$V$8*Model!M2480</f>
        <v>0.0315157829</v>
      </c>
      <c r="N2533" s="279">
        <f>'Assumptions (Battery)'!$V$8*Model!N2480</f>
        <v>0</v>
      </c>
      <c r="O2533" s="279">
        <f>'Assumptions (Battery)'!$V$8*Model!O2480</f>
        <v>0</v>
      </c>
      <c r="P2533" s="279">
        <f>'Assumptions (Battery)'!$V$8*Model!P2480</f>
        <v>0.006752955188</v>
      </c>
      <c r="Q2533" s="279">
        <f>'Assumptions (Battery)'!$V$8*Model!Q2480</f>
        <v>0.1050389639</v>
      </c>
      <c r="R2533" s="279">
        <f>'Assumptions (Battery)'!$V$8*Model!R2480</f>
        <v>0.05240139214</v>
      </c>
      <c r="S2533" s="279">
        <f>'Assumptions (Battery)'!$V$8*Model!S2480</f>
        <v>0.002893940722</v>
      </c>
      <c r="T2533" s="279">
        <f>'Assumptions (Battery)'!$V$8*Model!T2480</f>
        <v>0.0285889512</v>
      </c>
      <c r="U2533" s="279">
        <f>'Assumptions (Battery)'!$V$8*Model!U2480</f>
        <v>0</v>
      </c>
      <c r="V2533" s="279">
        <f>'Assumptions (Battery)'!$V$8*Model!V2480</f>
        <v>0</v>
      </c>
      <c r="W2533" s="160">
        <f>'Assumptions (Battery)'!$V$8*Model!W2480</f>
        <v>1482.843718</v>
      </c>
      <c r="X2533" s="160">
        <f>'Assumptions (Battery)'!$V$8*Model!X2480</f>
        <v>1415.709907</v>
      </c>
      <c r="Y2533" s="160">
        <f>'Assumptions (Battery)'!$V$8*Model!Y2480</f>
        <v>1350.541534</v>
      </c>
      <c r="Z2533" s="160">
        <f>'Assumptions (Battery)'!$V$8*Model!Z2480</f>
        <v>1277.041917</v>
      </c>
      <c r="AA2533" s="160">
        <f>'Assumptions (Battery)'!$V$8*Model!AA2480</f>
        <v>1205.512936</v>
      </c>
      <c r="AB2533" s="160">
        <f>'Assumptions (Battery)'!$V$8*Model!AB2480</f>
        <v>1125.243386</v>
      </c>
      <c r="AC2533" s="160">
        <f>'Assumptions (Battery)'!$V$8*Model!AC2480</f>
        <v>1102.650622</v>
      </c>
      <c r="AD2533" s="160">
        <f>'Assumptions (Battery)'!$V$8*Model!AD2480</f>
        <v>1084.415466</v>
      </c>
      <c r="AE2533" s="160">
        <f>'Assumptions (Battery)'!$V$8*Model!AE2480</f>
        <v>1059.261845</v>
      </c>
      <c r="AF2533" s="160">
        <f>'Assumptions (Battery)'!$V$8*Model!AF2480</f>
        <v>1032.723922</v>
      </c>
      <c r="AG2533" s="160">
        <f>'Assumptions (Battery)'!$V$8*Model!AG2480</f>
        <v>1010.750546</v>
      </c>
      <c r="AH2533" s="160">
        <f>'Assumptions (Battery)'!$V$8*Model!AH2480</f>
        <v>1018.208897</v>
      </c>
      <c r="AI2533" s="160">
        <f>'Assumptions (Battery)'!$V$8*Model!AI2480</f>
        <v>1025.559521</v>
      </c>
      <c r="AJ2533" s="160">
        <f>'Assumptions (Battery)'!$V$8*Model!AJ2480</f>
        <v>1026.448583</v>
      </c>
      <c r="AK2533" s="160">
        <f>'Assumptions (Battery)'!$V$8*Model!AK2480</f>
        <v>1033.474736</v>
      </c>
      <c r="AL2533" s="160">
        <f>'Assumptions (Battery)'!$V$8*Model!AL2480</f>
        <v>1040.378258</v>
      </c>
      <c r="AM2533" s="160">
        <f>'Assumptions (Battery)'!$V$8*Model!AM2480</f>
        <v>1047.161076</v>
      </c>
      <c r="AN2533" s="160">
        <f>'Assumptions (Battery)'!$V$8*Model!AN2480</f>
        <v>2107.625154</v>
      </c>
      <c r="AO2533" s="160">
        <f>'Assumptions (Battery)'!$V$8*Model!AO2480</f>
        <v>2120.650113</v>
      </c>
      <c r="AP2533" s="160">
        <f>'Assumptions (Battery)'!$V$8*Model!AP2480</f>
        <v>2133.398689</v>
      </c>
      <c r="AQ2533" s="160">
        <f>'Assumptions (Battery)'!$V$8*Model!AQ2480</f>
        <v>2145.819654</v>
      </c>
      <c r="AR2533" s="160">
        <f>'Assumptions (Battery)'!$V$8*Model!AR2480</f>
        <v>2157.913602</v>
      </c>
      <c r="AS2533" s="160">
        <f>'Assumptions (Battery)'!$V$8*Model!AS2480</f>
        <v>2169.662406</v>
      </c>
      <c r="AT2533" s="160">
        <f>'Assumptions (Battery)'!$V$8*Model!AT2480</f>
        <v>2181.048006</v>
      </c>
      <c r="AU2533" s="160">
        <f>'Assumptions (Battery)'!$V$8*Model!AU2480</f>
        <v>2176.320865</v>
      </c>
      <c r="AV2533" s="160">
        <f>'Assumptions (Battery)'!$V$8*Model!AV2480</f>
        <v>2186.615008</v>
      </c>
      <c r="AW2533" s="160">
        <f>'Assumptions (Battery)'!$V$8*Model!AW2480</f>
        <v>2196.48516</v>
      </c>
      <c r="AX2533" s="160">
        <f>'Assumptions (Battery)'!$V$8*Model!AX2480</f>
        <v>2205.908844</v>
      </c>
      <c r="AY2533" s="160">
        <f>'Assumptions (Battery)'!$V$8*Model!AY2480</f>
        <v>2214.873495</v>
      </c>
      <c r="AZ2533" s="160">
        <f>'Assumptions (Battery)'!$V$8*Model!AZ2480</f>
        <v>2223.333035</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-0.00007534635932</v>
      </c>
      <c r="L2534" s="177">
        <f t="array" ref="L2534">SUM(IF(ISERROR(L2535:L2585),"",L2535:L2585))</f>
        <v>-0.00008137406806</v>
      </c>
      <c r="M2534" s="177">
        <f t="array" ref="M2534">SUM(IF(ISERROR(M2535:M2585),"",M2535:M2585))</f>
        <v>-0.00008788399351</v>
      </c>
      <c r="N2534" s="177">
        <f t="array" ref="N2534">SUM(IF(ISERROR(N2535:N2585),"",N2535:N2585))</f>
        <v>-0.00009491471299</v>
      </c>
      <c r="O2534" s="177">
        <f t="array" ref="O2534">SUM(IF(ISERROR(O2535:O2585),"",O2535:O2585))</f>
        <v>-0.00010250789</v>
      </c>
      <c r="P2534" s="177">
        <f t="array" ref="P2534">SUM(IF(ISERROR(P2535:P2585),"",P2535:P2585))</f>
        <v>-0.0001107085212</v>
      </c>
      <c r="Q2534" s="177">
        <f t="array" ref="Q2534">SUM(IF(ISERROR(Q2535:Q2585),"",Q2535:Q2585))</f>
        <v>-0.001932261697</v>
      </c>
      <c r="R2534" s="177">
        <f t="array" ref="R2534">SUM(IF(ISERROR(R2535:R2585),"",R2535:R2585))</f>
        <v>-0.002991152959</v>
      </c>
      <c r="S2534" s="177">
        <f t="array" ref="S2534">SUM(IF(ISERROR(S2535:S2585),"",S2535:S2585))</f>
        <v>-0.003280387008</v>
      </c>
      <c r="T2534" s="177">
        <f t="array" ref="T2534">SUM(IF(ISERROR(T2535:T2585),"",T2535:T2585))</f>
        <v>-0.004036188139</v>
      </c>
      <c r="U2534" s="177">
        <f t="array" ref="U2534">SUM(IF(ISERROR(U2535:U2585),"",U2535:U2585))</f>
        <v>-0.004196416052</v>
      </c>
      <c r="V2534" s="177">
        <f t="array" ref="V2534">SUM(IF(ISERROR(V2535:V2585),"",V2535:V2585))</f>
        <v>-0.004532129336</v>
      </c>
      <c r="W2534" s="177">
        <f t="array" ref="W2534">SUM(IF(ISERROR(W2535:W2585),"",W2535:W2585))</f>
        <v>-0.004894699683</v>
      </c>
      <c r="X2534" s="160">
        <f t="array" ref="X2534">SUM(IF(ISERROR(X2535:X2585),"",X2535:X2585))</f>
        <v>-24.43671902</v>
      </c>
      <c r="Y2534" s="160">
        <f t="array" ref="Y2534">SUM(IF(ISERROR(Y2535:Y2585),"",Y2535:Y2585))</f>
        <v>-49.69845444</v>
      </c>
      <c r="Z2534" s="160">
        <f t="array" ref="Z2534">SUM(IF(ISERROR(Z2535:Z2585),"",Z2535:Z2585))</f>
        <v>-75.71271843</v>
      </c>
      <c r="AA2534" s="160">
        <f t="array" ref="AA2534">SUM(IF(ISERROR(AA2535:AA2585),"",AA2535:AA2585))</f>
        <v>-102.5698078</v>
      </c>
      <c r="AB2534" s="160">
        <f t="array" ref="AB2534">SUM(IF(ISERROR(AB2535:AB2585),"",AB2535:AB2585))</f>
        <v>-130.192184</v>
      </c>
      <c r="AC2534" s="160">
        <f t="array" ref="AC2534">SUM(IF(ISERROR(AC2535:AC2585),"",AC2535:AC2585))</f>
        <v>-159.6363031</v>
      </c>
      <c r="AD2534" s="160">
        <f t="array" ref="AD2534">SUM(IF(ISERROR(AD2535:AD2585),"",AD2535:AD2585))</f>
        <v>-191.1203035</v>
      </c>
      <c r="AE2534" s="160">
        <f t="array" ref="AE2534">SUM(IF(ISERROR(AE2535:AE2585),"",AE2535:AE2585))</f>
        <v>-224.6900036</v>
      </c>
      <c r="AF2534" s="160">
        <f t="array" ref="AF2534">SUM(IF(ISERROR(AF2535:AF2585),"",AF2535:AF2585))</f>
        <v>-260.487305</v>
      </c>
      <c r="AG2534" s="160">
        <f t="array" ref="AG2534">SUM(IF(ISERROR(AG2535:AG2585),"",AG2535:AG2585))</f>
        <v>-298.7691877</v>
      </c>
      <c r="AH2534" s="160">
        <f t="array" ref="AH2534">SUM(IF(ISERROR(AH2535:AH2585),"",AH2535:AH2585))</f>
        <v>-287.4967018</v>
      </c>
      <c r="AI2534" s="160">
        <f t="array" ref="AI2534">SUM(IF(ISERROR(AI2535:AI2585),"",AI2535:AI2585))</f>
        <v>-277.8772717</v>
      </c>
      <c r="AJ2534" s="160">
        <f t="array" ref="AJ2534">SUM(IF(ISERROR(AJ2535:AJ2585),"",AJ2535:AJ2585))</f>
        <v>-270.2420326</v>
      </c>
      <c r="AK2534" s="160">
        <f t="array" ref="AK2534">SUM(IF(ISERROR(AK2535:AK2585),"",AK2535:AK2585))</f>
        <v>-264.7822093</v>
      </c>
      <c r="AL2534" s="160">
        <f t="array" ref="AL2534">SUM(IF(ISERROR(AL2535:AL2585),"",AL2535:AL2585))</f>
        <v>-261.9953692</v>
      </c>
      <c r="AM2534" s="160">
        <f t="array" ref="AM2534">SUM(IF(ISERROR(AM2535:AM2585),"",AM2535:AM2585))</f>
        <v>-259.9443825</v>
      </c>
      <c r="AN2534" s="160">
        <f t="array" ref="AN2534">SUM(IF(ISERROR(AN2535:AN2585),"",AN2535:AN2585))</f>
        <v>-276.7095342</v>
      </c>
      <c r="AO2534" s="160">
        <f t="array" ref="AO2534">SUM(IF(ISERROR(AO2535:AO2585),"",AO2535:AO2585))</f>
        <v>-295.9778324</v>
      </c>
      <c r="AP2534" s="160">
        <f t="array" ref="AP2534">SUM(IF(ISERROR(AP2535:AP2585),"",AP2535:AP2585))</f>
        <v>-317.9963347</v>
      </c>
      <c r="AQ2534" s="160">
        <f t="array" ref="AQ2534">SUM(IF(ISERROR(AQ2535:AQ2585),"",AQ2535:AQ2585))</f>
        <v>-342.8093406</v>
      </c>
      <c r="AR2534" s="160">
        <f t="array" ref="AR2534">SUM(IF(ISERROR(AR2535:AR2585),"",AR2535:AR2585))</f>
        <v>-369.5382182</v>
      </c>
      <c r="AS2534" s="160">
        <f t="array" ref="AS2534">SUM(IF(ISERROR(AS2535:AS2585),"",AS2535:AS2585))</f>
        <v>-398.3342945</v>
      </c>
      <c r="AT2534" s="160">
        <f t="array" ref="AT2534">SUM(IF(ISERROR(AT2535:AT2585),"",AT2535:AT2585))</f>
        <v>-429.5974184</v>
      </c>
      <c r="AU2534" s="160">
        <f t="array" ref="AU2534">SUM(IF(ISERROR(AU2535:AU2585),"",AU2535:AU2585))</f>
        <v>-463.0182381</v>
      </c>
      <c r="AV2534" s="160">
        <f t="array" ref="AV2534">SUM(IF(ISERROR(AV2535:AV2585),"",AV2535:AV2585))</f>
        <v>-499.0331662</v>
      </c>
      <c r="AW2534" s="160">
        <f t="array" ref="AW2534">SUM(IF(ISERROR(AW2535:AW2585),"",AW2535:AW2585))</f>
        <v>-537.8469115</v>
      </c>
      <c r="AX2534" s="160">
        <f t="array" ref="AX2534">SUM(IF(ISERROR(AX2535:AX2585),"",AX2535:AX2585))</f>
        <v>-540.4182795</v>
      </c>
      <c r="AY2534" s="160">
        <f t="array" ref="AY2534">SUM(IF(ISERROR(AY2535:AY2585),"",AY2535:AY2585))</f>
        <v>-542.8647876</v>
      </c>
      <c r="AZ2534" s="160">
        <f t="array" ref="AZ2534">SUM(IF(ISERROR(AZ2535:AZ2585),"",AZ2535:AZ2585))</f>
        <v>-545.1780273</v>
      </c>
      <c r="BA2534" s="160">
        <f t="array" ref="BA2534">SUM(IF(ISERROR(BA2535:BA2585),"",BA2535:BA2585))</f>
        <v>-508.844668</v>
      </c>
      <c r="BB2534" s="177">
        <f t="array" ref="BB2534">SUM(IF(ISERROR(BB2535:BB2585),"",BB2535:BB2585))</f>
        <v>-469.1540512</v>
      </c>
      <c r="BC2534" s="177">
        <f t="array" ref="BC2534">SUM(IF(ISERROR(BC2535:BC2585),"",BC2535:BC2585))</f>
        <v>-425.8504556</v>
      </c>
      <c r="BD2534" s="177">
        <f t="array" ref="BD2534">SUM(IF(ISERROR(BD2535:BD2585),"",BD2535:BD2585))</f>
        <v>-378.6583747</v>
      </c>
      <c r="BE2534" s="177">
        <f t="array" ref="BE2534">SUM(IF(ISERROR(BE2535:BE2585),"",BE2535:BE2585))</f>
        <v>-327.8670483</v>
      </c>
      <c r="BF2534" s="177">
        <f t="array" ref="BF2534">SUM(IF(ISERROR(BF2535:BF2585),"",BF2535:BF2585))</f>
        <v>-272.628883</v>
      </c>
      <c r="BG2534" s="177">
        <f t="array" ref="BG2534">SUM(IF(ISERROR(BG2535:BG2585),"",BG2535:BG2585))</f>
        <v>-212.6039285</v>
      </c>
      <c r="BH2534" s="177">
        <f t="array" ref="BH2534">SUM(IF(ISERROR(BH2535:BH2585),"",BH2535:BH2585))</f>
        <v>-147.425876</v>
      </c>
      <c r="BI2534" s="177">
        <f t="array" ref="BI2534">SUM(IF(ISERROR(BI2535:BI2585),"",BI2535:BI2585))</f>
        <v>-76.69957994</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-0.00007534635932</v>
      </c>
      <c r="L2543" s="160">
        <f>IF($K$2478&gt;0,PPMT('Assumptions (Battery)'!$V$9,Model!X$1,'Assumptions (Battery)'!$V$12,'Assumptions (Battery)'!$V$7*$K$2480),0)</f>
        <v>-0.00008137406806</v>
      </c>
      <c r="M2543" s="160">
        <f>IF($K$2478&gt;0,PPMT('Assumptions (Battery)'!$V$9,Model!Y$1,'Assumptions (Battery)'!$V$12,'Assumptions (Battery)'!$V$7*$K$2480),0)</f>
        <v>-0.00008788399351</v>
      </c>
      <c r="N2543" s="160">
        <f>IF($K$2478&gt;0,PPMT('Assumptions (Battery)'!$V$9,Model!Z$1,'Assumptions (Battery)'!$V$12,'Assumptions (Battery)'!$V$7*$K$2480),0)</f>
        <v>-0.00009491471299</v>
      </c>
      <c r="O2543" s="160">
        <f>IF($K$2478&gt;0,PPMT('Assumptions (Battery)'!$V$9,Model!AA$1,'Assumptions (Battery)'!$V$12,'Assumptions (Battery)'!$V$7*$K$2480),0)</f>
        <v>-0.00010250789</v>
      </c>
      <c r="P2543" s="160">
        <f>IF($K$2478&gt;0,PPMT('Assumptions (Battery)'!$V$9,Model!AB$1,'Assumptions (Battery)'!$V$12,'Assumptions (Battery)'!$V$7*$K$2480),0)</f>
        <v>-0.0001107085212</v>
      </c>
      <c r="Q2543" s="160">
        <f>IF($K$2478&gt;0,PPMT('Assumptions (Battery)'!$V$9,Model!AC$1,'Assumptions (Battery)'!$V$12,'Assumptions (Battery)'!$V$7*$K$2480),0)</f>
        <v>-0.0001195652029</v>
      </c>
      <c r="R2543" s="160">
        <f>IF($K$2478&gt;0,PPMT('Assumptions (Battery)'!$V$9,Model!AD$1,'Assumptions (Battery)'!$V$12,'Assumptions (Battery)'!$V$7*$K$2480),0)</f>
        <v>-0.0001291304192</v>
      </c>
      <c r="S2543" s="160">
        <f>IF($K$2478&gt;0,PPMT('Assumptions (Battery)'!$V$9,Model!AE$1,'Assumptions (Battery)'!$V$12,'Assumptions (Battery)'!$V$7*$K$2480),0)</f>
        <v>-0.0001394608527</v>
      </c>
      <c r="T2543" s="160">
        <f>IF($K$2478&gt;0,PPMT('Assumptions (Battery)'!$V$9,Model!AF$1,'Assumptions (Battery)'!$V$12,'Assumptions (Battery)'!$V$7*$K$2480),0)</f>
        <v>-0.0001506177209</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-0.001812696494</v>
      </c>
      <c r="R2549" s="160">
        <f>IF($Q$2478&gt;0,PPMT('Assumptions (Battery)'!$V$9,Model!X$1,'Assumptions (Battery)'!$V$12,'Assumptions (Battery)'!$V$7*$Q$2480),0)</f>
        <v>-0.001957712213</v>
      </c>
      <c r="S2549" s="160">
        <f>IF($Q$2478&gt;0,PPMT('Assumptions (Battery)'!$V$9,Model!Y$1,'Assumptions (Battery)'!$V$12,'Assumptions (Battery)'!$V$7*$Q$2480),0)</f>
        <v>-0.00211432919</v>
      </c>
      <c r="T2549" s="160">
        <f>IF($Q$2478&gt;0,PPMT('Assumptions (Battery)'!$V$9,Model!Z$1,'Assumptions (Battery)'!$V$12,'Assumptions (Battery)'!$V$7*$Q$2480),0)</f>
        <v>-0.002283475525</v>
      </c>
      <c r="U2549" s="160">
        <f>IF($Q$2478&gt;0,PPMT('Assumptions (Battery)'!$V$9,Model!AA$1,'Assumptions (Battery)'!$V$12,'Assumptions (Battery)'!$V$7*$Q$2480),0)</f>
        <v>-0.002466153567</v>
      </c>
      <c r="V2549" s="160">
        <f>IF($Q$2478&gt;0,PPMT('Assumptions (Battery)'!$V$9,Model!AB$1,'Assumptions (Battery)'!$V$12,'Assumptions (Battery)'!$V$7*$Q$2480),0)</f>
        <v>-0.002663445853</v>
      </c>
      <c r="W2549" s="160">
        <f>IF($Q$2478&gt;0,PPMT('Assumptions (Battery)'!$V$9,Model!AC$1,'Assumptions (Battery)'!$V$12,'Assumptions (Battery)'!$V$7*$Q$2480),0)</f>
        <v>-0.002876521521</v>
      </c>
      <c r="X2549" s="160">
        <f>IF($Q$2478&gt;0,PPMT('Assumptions (Battery)'!$V$9,Model!AD$1,'Assumptions (Battery)'!$V$12,'Assumptions (Battery)'!$V$7*$Q$2480),0)</f>
        <v>-0.003106643243</v>
      </c>
      <c r="Y2549" s="160">
        <f>IF($Q$2478&gt;0,PPMT('Assumptions (Battery)'!$V$9,Model!AE$1,'Assumptions (Battery)'!$V$12,'Assumptions (Battery)'!$V$7*$Q$2480),0)</f>
        <v>-0.003355174702</v>
      </c>
      <c r="Z2549" s="160">
        <f>IF($Q$2478&gt;0,PPMT('Assumptions (Battery)'!$V$9,Model!AF$1,'Assumptions (Battery)'!$V$12,'Assumptions (Battery)'!$V$7*$Q$2480),0)</f>
        <v>-0.003623588678</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-0.0009043103267</v>
      </c>
      <c r="S2550" s="177">
        <f>IF($R$2478&gt;0,PPMT('Assumptions (Battery)'!$V$9,Model!X$1,'Assumptions (Battery)'!$V$12,'Assumptions (Battery)'!$V$7*$R$2480),0)</f>
        <v>-0.0009766551528</v>
      </c>
      <c r="T2550" s="177">
        <f>IF($R$2478&gt;0,PPMT('Assumptions (Battery)'!$V$9,Model!Y$1,'Assumptions (Battery)'!$V$12,'Assumptions (Battery)'!$V$7*$R$2480),0)</f>
        <v>-0.001054787565</v>
      </c>
      <c r="U2550" s="177">
        <f>IF($R$2478&gt;0,PPMT('Assumptions (Battery)'!$V$9,Model!Z$1,'Assumptions (Battery)'!$V$12,'Assumptions (Battery)'!$V$7*$R$2480),0)</f>
        <v>-0.00113917057</v>
      </c>
      <c r="V2550" s="177">
        <f>IF($R$2478&gt;0,PPMT('Assumptions (Battery)'!$V$9,Model!AA$1,'Assumptions (Battery)'!$V$12,'Assumptions (Battery)'!$V$7*$R$2480),0)</f>
        <v>-0.001230304216</v>
      </c>
      <c r="W2550" s="177">
        <f>IF($R$2478&gt;0,PPMT('Assumptions (Battery)'!$V$9,Model!AB$1,'Assumptions (Battery)'!$V$12,'Assumptions (Battery)'!$V$7*$R$2480),0)</f>
        <v>-0.001328728553</v>
      </c>
      <c r="X2550" s="160">
        <f>IF($R$2478&gt;0,PPMT('Assumptions (Battery)'!$V$9,Model!AC$1,'Assumptions (Battery)'!$V$12,'Assumptions (Battery)'!$V$7*$R$2480),0)</f>
        <v>-0.001435026837</v>
      </c>
      <c r="Y2550" s="160">
        <f>IF($R$2478&gt;0,PPMT('Assumptions (Battery)'!$V$9,Model!AD$1,'Assumptions (Battery)'!$V$12,'Assumptions (Battery)'!$V$7*$R$2480),0)</f>
        <v>-0.001549828984</v>
      </c>
      <c r="Z2550" s="160">
        <f>IF($R$2478&gt;0,PPMT('Assumptions (Battery)'!$V$9,Model!AE$1,'Assumptions (Battery)'!$V$12,'Assumptions (Battery)'!$V$7*$R$2480),0)</f>
        <v>-0.001673815303</v>
      </c>
      <c r="AA2550" s="160">
        <f>IF($R$2478&gt;0,PPMT('Assumptions (Battery)'!$V$9,Model!AF$1,'Assumptions (Battery)'!$V$12,'Assumptions (Battery)'!$V$7*$R$2480),0)</f>
        <v>-0.001807720527</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-0.0000499418121</v>
      </c>
      <c r="T2551" s="160">
        <f>IF($S$2478&gt;0,PPMT('Assumptions (Battery)'!$V$9,Model!X$1,'Assumptions (Battery)'!$V$12,'Assumptions (Battery)'!$V$7*$S$2480),0)</f>
        <v>-0.00005393715707</v>
      </c>
      <c r="U2551" s="160">
        <f>IF($S$2478&gt;0,PPMT('Assumptions (Battery)'!$V$9,Model!Y$1,'Assumptions (Battery)'!$V$12,'Assumptions (Battery)'!$V$7*$S$2480),0)</f>
        <v>-0.00005825212963</v>
      </c>
      <c r="V2551" s="160">
        <f>IF($S$2478&gt;0,PPMT('Assumptions (Battery)'!$V$9,Model!Z$1,'Assumptions (Battery)'!$V$12,'Assumptions (Battery)'!$V$7*$S$2480),0)</f>
        <v>-0.0000629123</v>
      </c>
      <c r="W2551" s="160">
        <f>IF($S$2478&gt;0,PPMT('Assumptions (Battery)'!$V$9,Model!AA$1,'Assumptions (Battery)'!$V$12,'Assumptions (Battery)'!$V$7*$S$2480),0)</f>
        <v>-0.000067945284</v>
      </c>
      <c r="X2551" s="160">
        <f>IF($S$2478&gt;0,PPMT('Assumptions (Battery)'!$V$9,Model!AB$1,'Assumptions (Battery)'!$V$12,'Assumptions (Battery)'!$V$7*$S$2480),0)</f>
        <v>-0.00007338090672</v>
      </c>
      <c r="Y2551" s="160">
        <f>IF($S$2478&gt;0,PPMT('Assumptions (Battery)'!$V$9,Model!AC$1,'Assumptions (Battery)'!$V$12,'Assumptions (Battery)'!$V$7*$S$2480),0)</f>
        <v>-0.00007925137926</v>
      </c>
      <c r="Z2551" s="160">
        <f>IF($S$2478&gt;0,PPMT('Assumptions (Battery)'!$V$9,Model!AD$1,'Assumptions (Battery)'!$V$12,'Assumptions (Battery)'!$V$7*$S$2480),0)</f>
        <v>-0.0000855914896</v>
      </c>
      <c r="AA2551" s="160">
        <f>IF($S$2478&gt;0,PPMT('Assumptions (Battery)'!$V$9,Model!AE$1,'Assumptions (Battery)'!$V$12,'Assumptions (Battery)'!$V$7*$S$2480),0)</f>
        <v>-0.00009243880877</v>
      </c>
      <c r="AB2551" s="160">
        <f>IF($S$2478&gt;0,PPMT('Assumptions (Battery)'!$V$9,Model!AF$1,'Assumptions (Battery)'!$V$12,'Assumptions (Battery)'!$V$7*$S$2480),0)</f>
        <v>-0.00009983391347</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-0.000493370171</v>
      </c>
      <c r="U2552" s="160">
        <f>IF($T$2478&gt;0,PPMT('Assumptions (Battery)'!$V$9,Model!X$1,'Assumptions (Battery)'!$V$12,'Assumptions (Battery)'!$V$7*$T$2480),0)</f>
        <v>-0.0005328397847</v>
      </c>
      <c r="V2552" s="160">
        <f>IF($T$2478&gt;0,PPMT('Assumptions (Battery)'!$V$9,Model!Y$1,'Assumptions (Battery)'!$V$12,'Assumptions (Battery)'!$V$7*$T$2480),0)</f>
        <v>-0.0005754669674</v>
      </c>
      <c r="W2552" s="160">
        <f>IF($T$2478&gt;0,PPMT('Assumptions (Battery)'!$V$9,Model!Z$1,'Assumptions (Battery)'!$V$12,'Assumptions (Battery)'!$V$7*$T$2480),0)</f>
        <v>-0.0006215043248</v>
      </c>
      <c r="X2552" s="160">
        <f>IF($T$2478&gt;0,PPMT('Assumptions (Battery)'!$V$9,Model!AA$1,'Assumptions (Battery)'!$V$12,'Assumptions (Battery)'!$V$7*$T$2480),0)</f>
        <v>-0.0006712246708</v>
      </c>
      <c r="Y2552" s="160">
        <f>IF($T$2478&gt;0,PPMT('Assumptions (Battery)'!$V$9,Model!AB$1,'Assumptions (Battery)'!$V$12,'Assumptions (Battery)'!$V$7*$T$2480),0)</f>
        <v>-0.0007249226445</v>
      </c>
      <c r="Z2552" s="160">
        <f>IF($T$2478&gt;0,PPMT('Assumptions (Battery)'!$V$9,Model!AC$1,'Assumptions (Battery)'!$V$12,'Assumptions (Battery)'!$V$7*$T$2480),0)</f>
        <v>-0.000782916456</v>
      </c>
      <c r="AA2552" s="160">
        <f>IF($T$2478&gt;0,PPMT('Assumptions (Battery)'!$V$9,Model!AD$1,'Assumptions (Battery)'!$V$12,'Assumptions (Battery)'!$V$7*$T$2480),0)</f>
        <v>-0.0008455497725</v>
      </c>
      <c r="AB2552" s="160">
        <f>IF($T$2478&gt;0,PPMT('Assumptions (Battery)'!$V$9,Model!AE$1,'Assumptions (Battery)'!$V$12,'Assumptions (Battery)'!$V$7*$T$2480),0)</f>
        <v>-0.0009131937543</v>
      </c>
      <c r="AC2552" s="160">
        <f>IF($T$2478&gt;0,PPMT('Assumptions (Battery)'!$V$9,Model!AF$1,'Assumptions (Battery)'!$V$12,'Assumptions (Battery)'!$V$7*$T$2480),0)</f>
        <v>-0.0009862492547</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-24.43143275</v>
      </c>
      <c r="Y2556" s="160">
        <f>IF($X$2478&gt;0,PPMT('Assumptions (Battery)'!$V$9,Model!X$1,'Assumptions (Battery)'!$V$12,'Assumptions (Battery)'!$V$7*$X$2480),0)</f>
        <v>-26.38594737</v>
      </c>
      <c r="Z2556" s="160">
        <f>IF($X$2478&gt;0,PPMT('Assumptions (Battery)'!$V$9,Model!Y$1,'Assumptions (Battery)'!$V$12,'Assumptions (Battery)'!$V$7*$X$2480),0)</f>
        <v>-28.49682316</v>
      </c>
      <c r="AA2556" s="160">
        <f>IF($X$2478&gt;0,PPMT('Assumptions (Battery)'!$V$9,Model!Z$1,'Assumptions (Battery)'!$V$12,'Assumptions (Battery)'!$V$7*$X$2480),0)</f>
        <v>-30.77656901</v>
      </c>
      <c r="AB2556" s="160">
        <f>IF($X$2478&gt;0,PPMT('Assumptions (Battery)'!$V$9,Model!AA$1,'Assumptions (Battery)'!$V$12,'Assumptions (Battery)'!$V$7*$X$2480),0)</f>
        <v>-33.23869453</v>
      </c>
      <c r="AC2556" s="160">
        <f>IF($X$2478&gt;0,PPMT('Assumptions (Battery)'!$V$9,Model!AB$1,'Assumptions (Battery)'!$V$12,'Assumptions (Battery)'!$V$7*$X$2480),0)</f>
        <v>-35.89779009</v>
      </c>
      <c r="AD2556" s="160">
        <f>IF($X$2478&gt;0,PPMT('Assumptions (Battery)'!$V$9,Model!AC$1,'Assumptions (Battery)'!$V$12,'Assumptions (Battery)'!$V$7*$X$2480),0)</f>
        <v>-38.7696133</v>
      </c>
      <c r="AE2556" s="160">
        <f>IF($X$2478&gt;0,PPMT('Assumptions (Battery)'!$V$9,Model!AD$1,'Assumptions (Battery)'!$V$12,'Assumptions (Battery)'!$V$7*$X$2480),0)</f>
        <v>-41.87118236</v>
      </c>
      <c r="AF2556" s="160">
        <f>IF($X$2478&gt;0,PPMT('Assumptions (Battery)'!$V$9,Model!AE$1,'Assumptions (Battery)'!$V$12,'Assumptions (Battery)'!$V$7*$X$2480),0)</f>
        <v>-45.22087695</v>
      </c>
      <c r="AG2556" s="160">
        <f>IF($X$2478&gt;0,PPMT('Assumptions (Battery)'!$V$9,Model!AF$1,'Assumptions (Battery)'!$V$12,'Assumptions (Battery)'!$V$7*$X$2480),0)</f>
        <v>-48.83854711</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-23.30679789</v>
      </c>
      <c r="Z2557" s="160">
        <f>IF($Y$2478&gt;0,PPMT('Assumptions (Battery)'!$V$9,Model!X$1,'Assumptions (Battery)'!$V$12,'Assumptions (Battery)'!$V$7*$Y$2480),0)</f>
        <v>-25.17134172</v>
      </c>
      <c r="AA2557" s="160">
        <f>IF($Y$2478&gt;0,PPMT('Assumptions (Battery)'!$V$9,Model!Y$1,'Assumptions (Battery)'!$V$12,'Assumptions (Battery)'!$V$7*$Y$2480),0)</f>
        <v>-27.18504906</v>
      </c>
      <c r="AB2557" s="160">
        <f>IF($Y$2478&gt;0,PPMT('Assumptions (Battery)'!$V$9,Model!Z$1,'Assumptions (Battery)'!$V$12,'Assumptions (Battery)'!$V$7*$Y$2480),0)</f>
        <v>-29.35985299</v>
      </c>
      <c r="AC2557" s="160">
        <f>IF($Y$2478&gt;0,PPMT('Assumptions (Battery)'!$V$9,Model!AA$1,'Assumptions (Battery)'!$V$12,'Assumptions (Battery)'!$V$7*$Y$2480),0)</f>
        <v>-31.70864123</v>
      </c>
      <c r="AD2557" s="160">
        <f>IF($Y$2478&gt;0,PPMT('Assumptions (Battery)'!$V$9,Model!AB$1,'Assumptions (Battery)'!$V$12,'Assumptions (Battery)'!$V$7*$Y$2480),0)</f>
        <v>-34.24533252</v>
      </c>
      <c r="AE2557" s="160">
        <f>IF($Y$2478&gt;0,PPMT('Assumptions (Battery)'!$V$9,Model!AC$1,'Assumptions (Battery)'!$V$12,'Assumptions (Battery)'!$V$7*$Y$2480),0)</f>
        <v>-36.98495913</v>
      </c>
      <c r="AF2557" s="160">
        <f>IF($Y$2478&gt;0,PPMT('Assumptions (Battery)'!$V$9,Model!AD$1,'Assumptions (Battery)'!$V$12,'Assumptions (Battery)'!$V$7*$Y$2480),0)</f>
        <v>-39.94375586</v>
      </c>
      <c r="AG2557" s="160">
        <f>IF($Y$2478&gt;0,PPMT('Assumptions (Battery)'!$V$9,Model!AE$1,'Assumptions (Battery)'!$V$12,'Assumptions (Battery)'!$V$7*$Y$2480),0)</f>
        <v>-43.13925632</v>
      </c>
      <c r="AH2557" s="160">
        <f>IF($Y$2478&gt;0,PPMT('Assumptions (Battery)'!$V$9,Model!AF$1,'Assumptions (Battery)'!$V$12,'Assumptions (Battery)'!$V$7*$Y$2480),0)</f>
        <v>-46.59039683</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-22.03838764</v>
      </c>
      <c r="AA2558" s="160">
        <f>IF($Z$2478&gt;0,PPMT('Assumptions (Battery)'!$V$9,Model!X$1,'Assumptions (Battery)'!$V$12,'Assumptions (Battery)'!$V$7*$Z$2480),0)</f>
        <v>-23.80145865</v>
      </c>
      <c r="AB2558" s="160">
        <f>IF($Z$2478&gt;0,PPMT('Assumptions (Battery)'!$V$9,Model!Y$1,'Assumptions (Battery)'!$V$12,'Assumptions (Battery)'!$V$7*$Z$2480),0)</f>
        <v>-25.70557534</v>
      </c>
      <c r="AC2558" s="160">
        <f>IF($Z$2478&gt;0,PPMT('Assumptions (Battery)'!$V$9,Model!Z$1,'Assumptions (Battery)'!$V$12,'Assumptions (Battery)'!$V$7*$Z$2480),0)</f>
        <v>-27.76202137</v>
      </c>
      <c r="AD2558" s="160">
        <f>IF($Z$2478&gt;0,PPMT('Assumptions (Battery)'!$V$9,Model!AA$1,'Assumptions (Battery)'!$V$12,'Assumptions (Battery)'!$V$7*$Z$2480),0)</f>
        <v>-29.98298308</v>
      </c>
      <c r="AE2558" s="160">
        <f>IF($Z$2478&gt;0,PPMT('Assumptions (Battery)'!$V$9,Model!AB$1,'Assumptions (Battery)'!$V$12,'Assumptions (Battery)'!$V$7*$Z$2480),0)</f>
        <v>-32.38162173</v>
      </c>
      <c r="AF2558" s="160">
        <f>IF($Z$2478&gt;0,PPMT('Assumptions (Battery)'!$V$9,Model!AC$1,'Assumptions (Battery)'!$V$12,'Assumptions (Battery)'!$V$7*$Z$2480),0)</f>
        <v>-34.97215146</v>
      </c>
      <c r="AG2558" s="160">
        <f>IF($Z$2478&gt;0,PPMT('Assumptions (Battery)'!$V$9,Model!AD$1,'Assumptions (Battery)'!$V$12,'Assumptions (Battery)'!$V$7*$Z$2480),0)</f>
        <v>-37.76992358</v>
      </c>
      <c r="AH2558" s="160">
        <f>IF($Z$2478&gt;0,PPMT('Assumptions (Battery)'!$V$9,Model!AE$1,'Assumptions (Battery)'!$V$12,'Assumptions (Battery)'!$V$7*$Z$2480),0)</f>
        <v>-40.79151747</v>
      </c>
      <c r="AI2558" s="160">
        <f>IF($Z$2478&gt;0,PPMT('Assumptions (Battery)'!$V$9,Model!AF$1,'Assumptions (Battery)'!$V$12,'Assumptions (Battery)'!$V$7*$Z$2480),0)</f>
        <v>-44.05483886</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-20.8039854</v>
      </c>
      <c r="AB2559" s="160">
        <f>IF($AA$2478&gt;0,PPMT('Assumptions (Battery)'!$V$9,Model!X$1,'Assumptions (Battery)'!$V$12,'Assumptions (Battery)'!$V$7*$AA$2480),0)</f>
        <v>-22.46830424</v>
      </c>
      <c r="AC2559" s="160">
        <f>IF($AA$2478&gt;0,PPMT('Assumptions (Battery)'!$V$9,Model!Y$1,'Assumptions (Battery)'!$V$12,'Assumptions (Battery)'!$V$7*$AA$2480),0)</f>
        <v>-24.26576858</v>
      </c>
      <c r="AD2559" s="160">
        <f>IF($AA$2478&gt;0,PPMT('Assumptions (Battery)'!$V$9,Model!Z$1,'Assumptions (Battery)'!$V$12,'Assumptions (Battery)'!$V$7*$AA$2480),0)</f>
        <v>-26.20703006</v>
      </c>
      <c r="AE2559" s="160">
        <f>IF($AA$2478&gt;0,PPMT('Assumptions (Battery)'!$V$9,Model!AA$1,'Assumptions (Battery)'!$V$12,'Assumptions (Battery)'!$V$7*$AA$2480),0)</f>
        <v>-28.30359247</v>
      </c>
      <c r="AF2559" s="160">
        <f>IF($AA$2478&gt;0,PPMT('Assumptions (Battery)'!$V$9,Model!AB$1,'Assumptions (Battery)'!$V$12,'Assumptions (Battery)'!$V$7*$AA$2480),0)</f>
        <v>-30.56787986</v>
      </c>
      <c r="AG2559" s="160">
        <f>IF($AA$2478&gt;0,PPMT('Assumptions (Battery)'!$V$9,Model!AC$1,'Assumptions (Battery)'!$V$12,'Assumptions (Battery)'!$V$7*$AA$2480),0)</f>
        <v>-33.01331025</v>
      </c>
      <c r="AH2559" s="160">
        <f>IF($AA$2478&gt;0,PPMT('Assumptions (Battery)'!$V$9,Model!AD$1,'Assumptions (Battery)'!$V$12,'Assumptions (Battery)'!$V$7*$AA$2480),0)</f>
        <v>-35.65437507</v>
      </c>
      <c r="AI2559" s="160">
        <f>IF($AA$2478&gt;0,PPMT('Assumptions (Battery)'!$V$9,Model!AE$1,'Assumptions (Battery)'!$V$12,'Assumptions (Battery)'!$V$7*$AA$2480),0)</f>
        <v>-38.50672508</v>
      </c>
      <c r="AJ2559" s="160">
        <f>IF($AA$2478&gt;0,PPMT('Assumptions (Battery)'!$V$9,Model!AF$1,'Assumptions (Battery)'!$V$12,'Assumptions (Battery)'!$V$7*$AA$2480),0)</f>
        <v>-41.58726309</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-19.4187439</v>
      </c>
      <c r="AC2560" s="160">
        <f>IF($AB$2478&gt;0,PPMT('Assumptions (Battery)'!$V$9,Model!X$1,'Assumptions (Battery)'!$V$12,'Assumptions (Battery)'!$V$7*$AB$2480),0)</f>
        <v>-20.97224341</v>
      </c>
      <c r="AD2560" s="160">
        <f>IF($AB$2478&gt;0,PPMT('Assumptions (Battery)'!$V$9,Model!Y$1,'Assumptions (Battery)'!$V$12,'Assumptions (Battery)'!$V$7*$AB$2480),0)</f>
        <v>-22.65002288</v>
      </c>
      <c r="AE2560" s="160">
        <f>IF($AB$2478&gt;0,PPMT('Assumptions (Battery)'!$V$9,Model!Z$1,'Assumptions (Battery)'!$V$12,'Assumptions (Battery)'!$V$7*$AB$2480),0)</f>
        <v>-24.46202471</v>
      </c>
      <c r="AF2560" s="160">
        <f>IF($AB$2478&gt;0,PPMT('Assumptions (Battery)'!$V$9,Model!AA$1,'Assumptions (Battery)'!$V$12,'Assumptions (Battery)'!$V$7*$AB$2480),0)</f>
        <v>-26.41898669</v>
      </c>
      <c r="AG2560" s="160">
        <f>IF($AB$2478&gt;0,PPMT('Assumptions (Battery)'!$V$9,Model!AB$1,'Assumptions (Battery)'!$V$12,'Assumptions (Battery)'!$V$7*$AB$2480),0)</f>
        <v>-28.53250563</v>
      </c>
      <c r="AH2560" s="160">
        <f>IF($AB$2478&gt;0,PPMT('Assumptions (Battery)'!$V$9,Model!AC$1,'Assumptions (Battery)'!$V$12,'Assumptions (Battery)'!$V$7*$AB$2480),0)</f>
        <v>-30.81510608</v>
      </c>
      <c r="AI2560" s="160">
        <f>IF($AB$2478&gt;0,PPMT('Assumptions (Battery)'!$V$9,Model!AD$1,'Assumptions (Battery)'!$V$12,'Assumptions (Battery)'!$V$7*$AB$2480),0)</f>
        <v>-33.28031456</v>
      </c>
      <c r="AJ2560" s="160">
        <f>IF($AB$2478&gt;0,PPMT('Assumptions (Battery)'!$V$9,Model!AE$1,'Assumptions (Battery)'!$V$12,'Assumptions (Battery)'!$V$7*$AB$2480),0)</f>
        <v>-35.94273973</v>
      </c>
      <c r="AK2560" s="160">
        <f>IF($AB$2478&gt;0,PPMT('Assumptions (Battery)'!$V$9,Model!AF$1,'Assumptions (Battery)'!$V$12,'Assumptions (Battery)'!$V$7*$AB$2480),0)</f>
        <v>-38.8181589</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-19.02885216</v>
      </c>
      <c r="AD2561" s="160">
        <f>IF($AC$2478&gt;0,PPMT('Assumptions (Battery)'!$V$9,Model!X$1,'Assumptions (Battery)'!$V$12,'Assumptions (Battery)'!$V$7*$AC$2480),0)</f>
        <v>-20.55116033</v>
      </c>
      <c r="AE2561" s="160">
        <f>IF($AC$2478&gt;0,PPMT('Assumptions (Battery)'!$V$9,Model!Y$1,'Assumptions (Battery)'!$V$12,'Assumptions (Battery)'!$V$7*$AC$2480),0)</f>
        <v>-22.19525316</v>
      </c>
      <c r="AF2561" s="160">
        <f>IF($AC$2478&gt;0,PPMT('Assumptions (Battery)'!$V$9,Model!Z$1,'Assumptions (Battery)'!$V$12,'Assumptions (Battery)'!$V$7*$AC$2480),0)</f>
        <v>-23.97087341</v>
      </c>
      <c r="AG2561" s="160">
        <f>IF($AC$2478&gt;0,PPMT('Assumptions (Battery)'!$V$9,Model!AA$1,'Assumptions (Battery)'!$V$12,'Assumptions (Battery)'!$V$7*$AC$2480),0)</f>
        <v>-25.88854328</v>
      </c>
      <c r="AH2561" s="160">
        <f>IF($AC$2478&gt;0,PPMT('Assumptions (Battery)'!$V$9,Model!AB$1,'Assumptions (Battery)'!$V$12,'Assumptions (Battery)'!$V$7*$AC$2480),0)</f>
        <v>-27.95962675</v>
      </c>
      <c r="AI2561" s="160">
        <f>IF($AC$2478&gt;0,PPMT('Assumptions (Battery)'!$V$9,Model!AC$1,'Assumptions (Battery)'!$V$12,'Assumptions (Battery)'!$V$7*$AC$2480),0)</f>
        <v>-30.19639688</v>
      </c>
      <c r="AJ2561" s="160">
        <f>IF($AC$2478&gt;0,PPMT('Assumptions (Battery)'!$V$9,Model!AD$1,'Assumptions (Battery)'!$V$12,'Assumptions (Battery)'!$V$7*$AC$2480),0)</f>
        <v>-32.61210864</v>
      </c>
      <c r="AK2561" s="160">
        <f>IF($AC$2478&gt;0,PPMT('Assumptions (Battery)'!$V$9,Model!AE$1,'Assumptions (Battery)'!$V$12,'Assumptions (Battery)'!$V$7*$AC$2480),0)</f>
        <v>-35.22107733</v>
      </c>
      <c r="AL2561" s="160">
        <f>IF($AC$2478&gt;0,PPMT('Assumptions (Battery)'!$V$9,Model!AF$1,'Assumptions (Battery)'!$V$12,'Assumptions (Battery)'!$V$7*$AC$2480),0)</f>
        <v>-38.03876351</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-18.7141613</v>
      </c>
      <c r="AE2562" s="160">
        <f>IF($AD$2478&gt;0,PPMT('Assumptions (Battery)'!$V$9,Model!X$1,'Assumptions (Battery)'!$V$12,'Assumptions (Battery)'!$V$7*$AD$2480),0)</f>
        <v>-20.2112942</v>
      </c>
      <c r="AF2562" s="160">
        <f>IF($AD$2478&gt;0,PPMT('Assumptions (Battery)'!$V$9,Model!Y$1,'Assumptions (Battery)'!$V$12,'Assumptions (Battery)'!$V$7*$AD$2480),0)</f>
        <v>-21.82819774</v>
      </c>
      <c r="AG2562" s="160">
        <f>IF($AD$2478&gt;0,PPMT('Assumptions (Battery)'!$V$9,Model!Z$1,'Assumptions (Battery)'!$V$12,'Assumptions (Battery)'!$V$7*$AD$2480),0)</f>
        <v>-23.57445355</v>
      </c>
      <c r="AH2562" s="160">
        <f>IF($AD$2478&gt;0,PPMT('Assumptions (Battery)'!$V$9,Model!AA$1,'Assumptions (Battery)'!$V$12,'Assumptions (Battery)'!$V$7*$AD$2480),0)</f>
        <v>-25.46040984</v>
      </c>
      <c r="AI2562" s="160">
        <f>IF($AD$2478&gt;0,PPMT('Assumptions (Battery)'!$V$9,Model!AB$1,'Assumptions (Battery)'!$V$12,'Assumptions (Battery)'!$V$7*$AD$2480),0)</f>
        <v>-27.49724263</v>
      </c>
      <c r="AJ2562" s="160">
        <f>IF($AD$2478&gt;0,PPMT('Assumptions (Battery)'!$V$9,Model!AC$1,'Assumptions (Battery)'!$V$12,'Assumptions (Battery)'!$V$7*$AD$2480),0)</f>
        <v>-29.69702204</v>
      </c>
      <c r="AK2562" s="160">
        <f>IF($AD$2478&gt;0,PPMT('Assumptions (Battery)'!$V$9,Model!AD$1,'Assumptions (Battery)'!$V$12,'Assumptions (Battery)'!$V$7*$AD$2480),0)</f>
        <v>-32.0727838</v>
      </c>
      <c r="AL2562" s="160">
        <f>IF($AD$2478&gt;0,PPMT('Assumptions (Battery)'!$V$9,Model!AE$1,'Assumptions (Battery)'!$V$12,'Assumptions (Battery)'!$V$7*$AD$2480),0)</f>
        <v>-34.6386065</v>
      </c>
      <c r="AM2562" s="160">
        <f>IF($AD$2478&gt;0,PPMT('Assumptions (Battery)'!$V$9,Model!AF$1,'Assumptions (Battery)'!$V$12,'Assumptions (Battery)'!$V$7*$AD$2480),0)</f>
        <v>-37.40969502</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-18.28007588</v>
      </c>
      <c r="AF2563" s="160">
        <f>IF($AE$2478&gt;0,PPMT('Assumptions (Battery)'!$V$9,Model!X$1,'Assumptions (Battery)'!$V$12,'Assumptions (Battery)'!$V$7*$AE$2480),0)</f>
        <v>-19.74248195</v>
      </c>
      <c r="AG2563" s="160">
        <f>IF($AE$2478&gt;0,PPMT('Assumptions (Battery)'!$V$9,Model!Y$1,'Assumptions (Battery)'!$V$12,'Assumptions (Battery)'!$V$7*$AE$2480),0)</f>
        <v>-21.32188051</v>
      </c>
      <c r="AH2563" s="160">
        <f>IF($AE$2478&gt;0,PPMT('Assumptions (Battery)'!$V$9,Model!Z$1,'Assumptions (Battery)'!$V$12,'Assumptions (Battery)'!$V$7*$AE$2480),0)</f>
        <v>-23.02763095</v>
      </c>
      <c r="AI2563" s="160">
        <f>IF($AE$2478&gt;0,PPMT('Assumptions (Battery)'!$V$9,Model!AA$1,'Assumptions (Battery)'!$V$12,'Assumptions (Battery)'!$V$7*$AE$2480),0)</f>
        <v>-24.86984143</v>
      </c>
      <c r="AJ2563" s="160">
        <f>IF($AE$2478&gt;0,PPMT('Assumptions (Battery)'!$V$9,Model!AB$1,'Assumptions (Battery)'!$V$12,'Assumptions (Battery)'!$V$7*$AE$2480),0)</f>
        <v>-26.85942874</v>
      </c>
      <c r="AK2563" s="160">
        <f>IF($AE$2478&gt;0,PPMT('Assumptions (Battery)'!$V$9,Model!AC$1,'Assumptions (Battery)'!$V$12,'Assumptions (Battery)'!$V$7*$AE$2480),0)</f>
        <v>-29.00818304</v>
      </c>
      <c r="AL2563" s="160">
        <f>IF($AE$2478&gt;0,PPMT('Assumptions (Battery)'!$V$9,Model!AD$1,'Assumptions (Battery)'!$V$12,'Assumptions (Battery)'!$V$7*$AE$2480),0)</f>
        <v>-31.32883768</v>
      </c>
      <c r="AM2563" s="160">
        <f>IF($AE$2478&gt;0,PPMT('Assumptions (Battery)'!$V$9,Model!AE$1,'Assumptions (Battery)'!$V$12,'Assumptions (Battery)'!$V$7*$AE$2480),0)</f>
        <v>-33.8351447</v>
      </c>
      <c r="AN2563" s="160">
        <f>IF($AE$2478&gt;0,PPMT('Assumptions (Battery)'!$V$9,Model!AF$1,'Assumptions (Battery)'!$V$12,'Assumptions (Battery)'!$V$7*$AE$2480),0)</f>
        <v>-36.54195627</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-17.82210107</v>
      </c>
      <c r="AG2564" s="160">
        <f>IF($AF$2478&gt;0,PPMT('Assumptions (Battery)'!$V$9,Model!X$1,'Assumptions (Battery)'!$V$12,'Assumptions (Battery)'!$V$7*$AF$2480),0)</f>
        <v>-19.24786916</v>
      </c>
      <c r="AH2564" s="160">
        <f>IF($AF$2478&gt;0,PPMT('Assumptions (Battery)'!$V$9,Model!Y$1,'Assumptions (Battery)'!$V$12,'Assumptions (Battery)'!$V$7*$AF$2480),0)</f>
        <v>-20.78769869</v>
      </c>
      <c r="AI2564" s="160">
        <f>IF($AF$2478&gt;0,PPMT('Assumptions (Battery)'!$V$9,Model!Z$1,'Assumptions (Battery)'!$V$12,'Assumptions (Battery)'!$V$7*$AF$2480),0)</f>
        <v>-22.45071459</v>
      </c>
      <c r="AJ2564" s="160">
        <f>IF($AF$2478&gt;0,PPMT('Assumptions (Battery)'!$V$9,Model!AA$1,'Assumptions (Battery)'!$V$12,'Assumptions (Battery)'!$V$7*$AF$2480),0)</f>
        <v>-24.24677175</v>
      </c>
      <c r="AK2564" s="160">
        <f>IF($AF$2478&gt;0,PPMT('Assumptions (Battery)'!$V$9,Model!AB$1,'Assumptions (Battery)'!$V$12,'Assumptions (Battery)'!$V$7*$AF$2480),0)</f>
        <v>-26.18651349</v>
      </c>
      <c r="AL2564" s="160">
        <f>IF($AF$2478&gt;0,PPMT('Assumptions (Battery)'!$V$9,Model!AC$1,'Assumptions (Battery)'!$V$12,'Assumptions (Battery)'!$V$7*$AF$2480),0)</f>
        <v>-28.28143457</v>
      </c>
      <c r="AM2564" s="160">
        <f>IF($AF$2478&gt;0,PPMT('Assumptions (Battery)'!$V$9,Model!AD$1,'Assumptions (Battery)'!$V$12,'Assumptions (Battery)'!$V$7*$AF$2480),0)</f>
        <v>-30.54394934</v>
      </c>
      <c r="AN2564" s="160">
        <f>IF($AF$2478&gt;0,PPMT('Assumptions (Battery)'!$V$9,Model!AE$1,'Assumptions (Battery)'!$V$12,'Assumptions (Battery)'!$V$7*$AF$2480),0)</f>
        <v>-32.98746529</v>
      </c>
      <c r="AO2564" s="160">
        <f>IF($AF$2478&gt;0,PPMT('Assumptions (Battery)'!$V$9,Model!AF$1,'Assumptions (Battery)'!$V$12,'Assumptions (Battery)'!$V$7*$AF$2480),0)</f>
        <v>-35.62646251</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-17.44289834</v>
      </c>
      <c r="AH2565" s="160">
        <f>IF($AG$2478&gt;0,PPMT('Assumptions (Battery)'!$V$9,Model!X$1,'Assumptions (Battery)'!$V$12,'Assumptions (Battery)'!$V$7*$AG$2480),0)</f>
        <v>-18.83833021</v>
      </c>
      <c r="AI2565" s="160">
        <f>IF($AG$2478&gt;0,PPMT('Assumptions (Battery)'!$V$9,Model!Y$1,'Assumptions (Battery)'!$V$12,'Assumptions (Battery)'!$V$7*$AG$2480),0)</f>
        <v>-20.34539663</v>
      </c>
      <c r="AJ2565" s="160">
        <f>IF($AG$2478&gt;0,PPMT('Assumptions (Battery)'!$V$9,Model!Z$1,'Assumptions (Battery)'!$V$12,'Assumptions (Battery)'!$V$7*$AG$2480),0)</f>
        <v>-21.97302836</v>
      </c>
      <c r="AK2565" s="160">
        <f>IF($AG$2478&gt;0,PPMT('Assumptions (Battery)'!$V$9,Model!AA$1,'Assumptions (Battery)'!$V$12,'Assumptions (Battery)'!$V$7*$AG$2480),0)</f>
        <v>-23.73087063</v>
      </c>
      <c r="AL2565" s="160">
        <f>IF($AG$2478&gt;0,PPMT('Assumptions (Battery)'!$V$9,Model!AB$1,'Assumptions (Battery)'!$V$12,'Assumptions (Battery)'!$V$7*$AG$2480),0)</f>
        <v>-25.62934028</v>
      </c>
      <c r="AM2565" s="160">
        <f>IF($AG$2478&gt;0,PPMT('Assumptions (Battery)'!$V$9,Model!AC$1,'Assumptions (Battery)'!$V$12,'Assumptions (Battery)'!$V$7*$AG$2480),0)</f>
        <v>-27.6796875</v>
      </c>
      <c r="AN2565" s="160">
        <f>IF($AG$2478&gt;0,PPMT('Assumptions (Battery)'!$V$9,Model!AD$1,'Assumptions (Battery)'!$V$12,'Assumptions (Battery)'!$V$7*$AG$2480),0)</f>
        <v>-29.8940625</v>
      </c>
      <c r="AO2565" s="160">
        <f>IF($AG$2478&gt;0,PPMT('Assumptions (Battery)'!$V$9,Model!AE$1,'Assumptions (Battery)'!$V$12,'Assumptions (Battery)'!$V$7*$AG$2480),0)</f>
        <v>-32.2855875</v>
      </c>
      <c r="AP2565" s="160">
        <f>IF($AG$2478&gt;0,PPMT('Assumptions (Battery)'!$V$9,Model!AF$1,'Assumptions (Battery)'!$V$12,'Assumptions (Battery)'!$V$7*$AG$2480),0)</f>
        <v>-34.8684345</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-17.57160988</v>
      </c>
      <c r="AI2566" s="160">
        <f>IF($AH$2478&gt;0,PPMT('Assumptions (Battery)'!$V$9,Model!X$1,'Assumptions (Battery)'!$V$12,'Assumptions (Battery)'!$V$7*$AH$2480),0)</f>
        <v>-18.97733867</v>
      </c>
      <c r="AJ2566" s="160">
        <f>IF($AH$2478&gt;0,PPMT('Assumptions (Battery)'!$V$9,Model!Y$1,'Assumptions (Battery)'!$V$12,'Assumptions (Battery)'!$V$7*$AH$2480),0)</f>
        <v>-20.49552576</v>
      </c>
      <c r="AK2566" s="160">
        <f>IF($AH$2478&gt;0,PPMT('Assumptions (Battery)'!$V$9,Model!Z$1,'Assumptions (Battery)'!$V$12,'Assumptions (Battery)'!$V$7*$AH$2480),0)</f>
        <v>-22.13516783</v>
      </c>
      <c r="AL2566" s="160">
        <f>IF($AH$2478&gt;0,PPMT('Assumptions (Battery)'!$V$9,Model!AA$1,'Assumptions (Battery)'!$V$12,'Assumptions (Battery)'!$V$7*$AH$2480),0)</f>
        <v>-23.90598125</v>
      </c>
      <c r="AM2566" s="160">
        <f>IF($AH$2478&gt;0,PPMT('Assumptions (Battery)'!$V$9,Model!AB$1,'Assumptions (Battery)'!$V$12,'Assumptions (Battery)'!$V$7*$AH$2480),0)</f>
        <v>-25.81845975</v>
      </c>
      <c r="AN2566" s="160">
        <f>IF($AH$2478&gt;0,PPMT('Assumptions (Battery)'!$V$9,Model!AC$1,'Assumptions (Battery)'!$V$12,'Assumptions (Battery)'!$V$7*$AH$2480),0)</f>
        <v>-27.88393653</v>
      </c>
      <c r="AO2566" s="160">
        <f>IF($AH$2478&gt;0,PPMT('Assumptions (Battery)'!$V$9,Model!AD$1,'Assumptions (Battery)'!$V$12,'Assumptions (Battery)'!$V$7*$AH$2480),0)</f>
        <v>-30.11465146</v>
      </c>
      <c r="AP2566" s="160">
        <f>IF($AH$2478&gt;0,PPMT('Assumptions (Battery)'!$V$9,Model!AE$1,'Assumptions (Battery)'!$V$12,'Assumptions (Battery)'!$V$7*$AH$2480),0)</f>
        <v>-32.52382357</v>
      </c>
      <c r="AQ2566" s="160">
        <f>IF($AH$2478&gt;0,PPMT('Assumptions (Battery)'!$V$9,Model!AF$1,'Assumptions (Battery)'!$V$12,'Assumptions (Battery)'!$V$7*$AH$2480),0)</f>
        <v>-35.12572946</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-17.69846233</v>
      </c>
      <c r="AJ2567" s="160">
        <f>IF($AI$2478&gt;0,PPMT('Assumptions (Battery)'!$V$9,Model!X$1,'Assumptions (Battery)'!$V$12,'Assumptions (Battery)'!$V$7*$AI$2480),0)</f>
        <v>-19.11433932</v>
      </c>
      <c r="AK2567" s="160">
        <f>IF($AI$2478&gt;0,PPMT('Assumptions (Battery)'!$V$9,Model!Y$1,'Assumptions (Battery)'!$V$12,'Assumptions (Battery)'!$V$7*$AI$2480),0)</f>
        <v>-20.64348647</v>
      </c>
      <c r="AL2567" s="160">
        <f>IF($AI$2478&gt;0,PPMT('Assumptions (Battery)'!$V$9,Model!Z$1,'Assumptions (Battery)'!$V$12,'Assumptions (Battery)'!$V$7*$AI$2480),0)</f>
        <v>-22.29496538</v>
      </c>
      <c r="AM2567" s="160">
        <f>IF($AI$2478&gt;0,PPMT('Assumptions (Battery)'!$V$9,Model!AA$1,'Assumptions (Battery)'!$V$12,'Assumptions (Battery)'!$V$7*$AI$2480),0)</f>
        <v>-24.07856261</v>
      </c>
      <c r="AN2567" s="160">
        <f>IF($AI$2478&gt;0,PPMT('Assumptions (Battery)'!$V$9,Model!AB$1,'Assumptions (Battery)'!$V$12,'Assumptions (Battery)'!$V$7*$AI$2480),0)</f>
        <v>-26.00484762</v>
      </c>
      <c r="AO2567" s="160">
        <f>IF($AI$2478&gt;0,PPMT('Assumptions (Battery)'!$V$9,Model!AC$1,'Assumptions (Battery)'!$V$12,'Assumptions (Battery)'!$V$7*$AI$2480),0)</f>
        <v>-28.08523543</v>
      </c>
      <c r="AP2567" s="160">
        <f>IF($AI$2478&gt;0,PPMT('Assumptions (Battery)'!$V$9,Model!AD$1,'Assumptions (Battery)'!$V$12,'Assumptions (Battery)'!$V$7*$AI$2480),0)</f>
        <v>-30.33205427</v>
      </c>
      <c r="AQ2567" s="160">
        <f>IF($AI$2478&gt;0,PPMT('Assumptions (Battery)'!$V$9,Model!AE$1,'Assumptions (Battery)'!$V$12,'Assumptions (Battery)'!$V$7*$AI$2480),0)</f>
        <v>-32.75861861</v>
      </c>
      <c r="AR2567" s="160">
        <f>IF($AI$2478&gt;0,PPMT('Assumptions (Battery)'!$V$9,Model!AF$1,'Assumptions (Battery)'!$V$12,'Assumptions (Battery)'!$V$7*$AI$2480),0)</f>
        <v>-35.3793081</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-17.71380521</v>
      </c>
      <c r="AK2568" s="160">
        <f>IF($AJ$2478&gt;0,PPMT('Assumptions (Battery)'!$V$9,Model!X$1,'Assumptions (Battery)'!$V$12,'Assumptions (Battery)'!$V$7*$AJ$2480),0)</f>
        <v>-19.13090962</v>
      </c>
      <c r="AL2568" s="160">
        <f>IF($AJ$2478&gt;0,PPMT('Assumptions (Battery)'!$V$9,Model!Y$1,'Assumptions (Battery)'!$V$12,'Assumptions (Battery)'!$V$7*$AJ$2480),0)</f>
        <v>-20.66138239</v>
      </c>
      <c r="AM2568" s="160">
        <f>IF($AJ$2478&gt;0,PPMT('Assumptions (Battery)'!$V$9,Model!Z$1,'Assumptions (Battery)'!$V$12,'Assumptions (Battery)'!$V$7*$AJ$2480),0)</f>
        <v>-22.31429299</v>
      </c>
      <c r="AN2568" s="160">
        <f>IF($AJ$2478&gt;0,PPMT('Assumptions (Battery)'!$V$9,Model!AA$1,'Assumptions (Battery)'!$V$12,'Assumptions (Battery)'!$V$7*$AJ$2480),0)</f>
        <v>-24.09943643</v>
      </c>
      <c r="AO2568" s="160">
        <f>IF($AJ$2478&gt;0,PPMT('Assumptions (Battery)'!$V$9,Model!AB$1,'Assumptions (Battery)'!$V$12,'Assumptions (Battery)'!$V$7*$AJ$2480),0)</f>
        <v>-26.02739134</v>
      </c>
      <c r="AP2568" s="160">
        <f>IF($AJ$2478&gt;0,PPMT('Assumptions (Battery)'!$V$9,Model!AC$1,'Assumptions (Battery)'!$V$12,'Assumptions (Battery)'!$V$7*$AJ$2480),0)</f>
        <v>-28.10958265</v>
      </c>
      <c r="AQ2568" s="160">
        <f>IF($AJ$2478&gt;0,PPMT('Assumptions (Battery)'!$V$9,Model!AD$1,'Assumptions (Battery)'!$V$12,'Assumptions (Battery)'!$V$7*$AJ$2480),0)</f>
        <v>-30.35834926</v>
      </c>
      <c r="AR2568" s="160">
        <f>IF($AJ$2478&gt;0,PPMT('Assumptions (Battery)'!$V$9,Model!AE$1,'Assumptions (Battery)'!$V$12,'Assumptions (Battery)'!$V$7*$AJ$2480),0)</f>
        <v>-32.7870172</v>
      </c>
      <c r="AS2568" s="160">
        <f>IF($AJ$2478&gt;0,PPMT('Assumptions (Battery)'!$V$9,Model!AF$1,'Assumptions (Battery)'!$V$12,'Assumptions (Battery)'!$V$7*$AJ$2480),0)</f>
        <v>-35.40997857</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-17.83505816</v>
      </c>
      <c r="AL2569" s="160">
        <f>IF($AK$2478&gt;0,PPMT('Assumptions (Battery)'!$V$9,Model!X$1,'Assumptions (Battery)'!$V$12,'Assumptions (Battery)'!$V$7*$AK$2480),0)</f>
        <v>-19.26186281</v>
      </c>
      <c r="AM2569" s="160">
        <f>IF($AK$2478&gt;0,PPMT('Assumptions (Battery)'!$V$9,Model!Y$1,'Assumptions (Battery)'!$V$12,'Assumptions (Battery)'!$V$7*$AK$2480),0)</f>
        <v>-20.80281183</v>
      </c>
      <c r="AN2569" s="160">
        <f>IF($AK$2478&gt;0,PPMT('Assumptions (Battery)'!$V$9,Model!Z$1,'Assumptions (Battery)'!$V$12,'Assumptions (Battery)'!$V$7*$AK$2480),0)</f>
        <v>-22.46703678</v>
      </c>
      <c r="AO2569" s="160">
        <f>IF($AK$2478&gt;0,PPMT('Assumptions (Battery)'!$V$9,Model!AA$1,'Assumptions (Battery)'!$V$12,'Assumptions (Battery)'!$V$7*$AK$2480),0)</f>
        <v>-24.26439972</v>
      </c>
      <c r="AP2569" s="160">
        <f>IF($AK$2478&gt;0,PPMT('Assumptions (Battery)'!$V$9,Model!AB$1,'Assumptions (Battery)'!$V$12,'Assumptions (Battery)'!$V$7*$AK$2480),0)</f>
        <v>-26.2055517</v>
      </c>
      <c r="AQ2569" s="160">
        <f>IF($AK$2478&gt;0,PPMT('Assumptions (Battery)'!$V$9,Model!AC$1,'Assumptions (Battery)'!$V$12,'Assumptions (Battery)'!$V$7*$AK$2480),0)</f>
        <v>-28.30199583</v>
      </c>
      <c r="AR2569" s="160">
        <f>IF($AK$2478&gt;0,PPMT('Assumptions (Battery)'!$V$9,Model!AD$1,'Assumptions (Battery)'!$V$12,'Assumptions (Battery)'!$V$7*$AK$2480),0)</f>
        <v>-30.5661555</v>
      </c>
      <c r="AS2569" s="160">
        <f>IF($AK$2478&gt;0,PPMT('Assumptions (Battery)'!$V$9,Model!AE$1,'Assumptions (Battery)'!$V$12,'Assumptions (Battery)'!$V$7*$AK$2480),0)</f>
        <v>-33.01144794</v>
      </c>
      <c r="AT2569" s="160">
        <f>IF($AK$2478&gt;0,PPMT('Assumptions (Battery)'!$V$9,Model!AF$1,'Assumptions (Battery)'!$V$12,'Assumptions (Battery)'!$V$7*$AK$2480),0)</f>
        <v>-35.65236378</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-17.9541948</v>
      </c>
      <c r="AM2570" s="160">
        <f>IF($AL$2478&gt;0,PPMT('Assumptions (Battery)'!$V$9,Model!X$1,'Assumptions (Battery)'!$V$12,'Assumptions (Battery)'!$V$7*$AL$2480),0)</f>
        <v>-19.39053039</v>
      </c>
      <c r="AN2570" s="160">
        <f>IF($AL$2478&gt;0,PPMT('Assumptions (Battery)'!$V$9,Model!Y$1,'Assumptions (Battery)'!$V$12,'Assumptions (Battery)'!$V$7*$AL$2480),0)</f>
        <v>-20.94177282</v>
      </c>
      <c r="AO2570" s="160">
        <f>IF($AL$2478&gt;0,PPMT('Assumptions (Battery)'!$V$9,Model!Z$1,'Assumptions (Battery)'!$V$12,'Assumptions (Battery)'!$V$7*$AL$2480),0)</f>
        <v>-22.61711464</v>
      </c>
      <c r="AP2570" s="160">
        <f>IF($AL$2478&gt;0,PPMT('Assumptions (Battery)'!$V$9,Model!AA$1,'Assumptions (Battery)'!$V$12,'Assumptions (Battery)'!$V$7*$AL$2480),0)</f>
        <v>-24.42648382</v>
      </c>
      <c r="AQ2570" s="160">
        <f>IF($AL$2478&gt;0,PPMT('Assumptions (Battery)'!$V$9,Model!AB$1,'Assumptions (Battery)'!$V$12,'Assumptions (Battery)'!$V$7*$AL$2480),0)</f>
        <v>-26.38060252</v>
      </c>
      <c r="AR2570" s="160">
        <f>IF($AL$2478&gt;0,PPMT('Assumptions (Battery)'!$V$9,Model!AC$1,'Assumptions (Battery)'!$V$12,'Assumptions (Battery)'!$V$7*$AL$2480),0)</f>
        <v>-28.49105072</v>
      </c>
      <c r="AS2570" s="160">
        <f>IF($AL$2478&gt;0,PPMT('Assumptions (Battery)'!$V$9,Model!AD$1,'Assumptions (Battery)'!$V$12,'Assumptions (Battery)'!$V$7*$AL$2480),0)</f>
        <v>-30.77033478</v>
      </c>
      <c r="AT2570" s="160">
        <f>IF($AL$2478&gt;0,PPMT('Assumptions (Battery)'!$V$9,Model!AE$1,'Assumptions (Battery)'!$V$12,'Assumptions (Battery)'!$V$7*$AL$2480),0)</f>
        <v>-33.23196156</v>
      </c>
      <c r="AU2570" s="160">
        <f>IF($AL$2478&gt;0,PPMT('Assumptions (Battery)'!$V$9,Model!AF$1,'Assumptions (Battery)'!$V$12,'Assumptions (Battery)'!$V$7*$AL$2480),0)</f>
        <v>-35.89051849</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-18.07124841</v>
      </c>
      <c r="AN2571" s="160">
        <f>IF($AM$2478&gt;0,PPMT('Assumptions (Battery)'!$V$9,Model!X$1,'Assumptions (Battery)'!$V$12,'Assumptions (Battery)'!$V$7*$AM$2480),0)</f>
        <v>-19.51694828</v>
      </c>
      <c r="AO2571" s="160">
        <f>IF($AM$2478&gt;0,PPMT('Assumptions (Battery)'!$V$9,Model!Y$1,'Assumptions (Battery)'!$V$12,'Assumptions (Battery)'!$V$7*$AM$2480),0)</f>
        <v>-21.07830415</v>
      </c>
      <c r="AP2571" s="160">
        <f>IF($AM$2478&gt;0,PPMT('Assumptions (Battery)'!$V$9,Model!Z$1,'Assumptions (Battery)'!$V$12,'Assumptions (Battery)'!$V$7*$AM$2480),0)</f>
        <v>-22.76456848</v>
      </c>
      <c r="AQ2571" s="160">
        <f>IF($AM$2478&gt;0,PPMT('Assumptions (Battery)'!$V$9,Model!AA$1,'Assumptions (Battery)'!$V$12,'Assumptions (Battery)'!$V$7*$AM$2480),0)</f>
        <v>-24.58573396</v>
      </c>
      <c r="AR2571" s="160">
        <f>IF($AM$2478&gt;0,PPMT('Assumptions (Battery)'!$V$9,Model!AB$1,'Assumptions (Battery)'!$V$12,'Assumptions (Battery)'!$V$7*$AM$2480),0)</f>
        <v>-26.55259267</v>
      </c>
      <c r="AS2571" s="160">
        <f>IF($AM$2478&gt;0,PPMT('Assumptions (Battery)'!$V$9,Model!AC$1,'Assumptions (Battery)'!$V$12,'Assumptions (Battery)'!$V$7*$AM$2480),0)</f>
        <v>-28.67680009</v>
      </c>
      <c r="AT2571" s="160">
        <f>IF($AM$2478&gt;0,PPMT('Assumptions (Battery)'!$V$9,Model!AD$1,'Assumptions (Battery)'!$V$12,'Assumptions (Battery)'!$V$7*$AM$2480),0)</f>
        <v>-30.97094409</v>
      </c>
      <c r="AU2571" s="160">
        <f>IF($AM$2478&gt;0,PPMT('Assumptions (Battery)'!$V$9,Model!AE$1,'Assumptions (Battery)'!$V$12,'Assumptions (Battery)'!$V$7*$AM$2480),0)</f>
        <v>-33.44861962</v>
      </c>
      <c r="AV2571" s="160">
        <f>IF($AM$2478&gt;0,PPMT('Assumptions (Battery)'!$V$9,Model!AF$1,'Assumptions (Battery)'!$V$12,'Assumptions (Battery)'!$V$7*$AM$2480),0)</f>
        <v>-36.12450919</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-36.37207169</v>
      </c>
      <c r="AO2572" s="160">
        <f>IF($AN$2478&gt;0,PPMT('Assumptions (Battery)'!$V$9,Model!X$1,'Assumptions (Battery)'!$V$12,'Assumptions (Battery)'!$V$7*$AN$2480),0)</f>
        <v>-39.28183742</v>
      </c>
      <c r="AP2572" s="160">
        <f>IF($AN$2478&gt;0,PPMT('Assumptions (Battery)'!$V$9,Model!Y$1,'Assumptions (Battery)'!$V$12,'Assumptions (Battery)'!$V$7*$AN$2480),0)</f>
        <v>-42.42438441</v>
      </c>
      <c r="AQ2572" s="160">
        <f>IF($AN$2478&gt;0,PPMT('Assumptions (Battery)'!$V$9,Model!Z$1,'Assumptions (Battery)'!$V$12,'Assumptions (Battery)'!$V$7*$AN$2480),0)</f>
        <v>-45.81833517</v>
      </c>
      <c r="AR2572" s="160">
        <f>IF($AN$2478&gt;0,PPMT('Assumptions (Battery)'!$V$9,Model!AA$1,'Assumptions (Battery)'!$V$12,'Assumptions (Battery)'!$V$7*$AN$2480),0)</f>
        <v>-49.48380198</v>
      </c>
      <c r="AS2572" s="160">
        <f>IF($AN$2478&gt;0,PPMT('Assumptions (Battery)'!$V$9,Model!AB$1,'Assumptions (Battery)'!$V$12,'Assumptions (Battery)'!$V$7*$AN$2480),0)</f>
        <v>-53.44250614</v>
      </c>
      <c r="AT2572" s="160">
        <f>IF($AN$2478&gt;0,PPMT('Assumptions (Battery)'!$V$9,Model!AC$1,'Assumptions (Battery)'!$V$12,'Assumptions (Battery)'!$V$7*$AN$2480),0)</f>
        <v>-57.71790663</v>
      </c>
      <c r="AU2572" s="160">
        <f>IF($AN$2478&gt;0,PPMT('Assumptions (Battery)'!$V$9,Model!AD$1,'Assumptions (Battery)'!$V$12,'Assumptions (Battery)'!$V$7*$AN$2480),0)</f>
        <v>-62.33533916</v>
      </c>
      <c r="AV2572" s="160">
        <f>IF($AN$2478&gt;0,PPMT('Assumptions (Battery)'!$V$9,Model!AE$1,'Assumptions (Battery)'!$V$12,'Assumptions (Battery)'!$V$7*$AN$2480),0)</f>
        <v>-67.32216629</v>
      </c>
      <c r="AW2572" s="160">
        <f>IF($AN$2478&gt;0,PPMT('Assumptions (Battery)'!$V$9,Model!AF$1,'Assumptions (Battery)'!$V$12,'Assumptions (Battery)'!$V$7*$AN$2480),0)</f>
        <v>-72.7079396</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-36.59684825</v>
      </c>
      <c r="AP2573" s="160">
        <f>IF($AO$2478&gt;0,PPMT('Assumptions (Battery)'!$V$9,Model!X$1,'Assumptions (Battery)'!$V$12,'Assumptions (Battery)'!$V$7*$AO$2480),0)</f>
        <v>-39.52459611</v>
      </c>
      <c r="AQ2573" s="160">
        <f>IF($AO$2478&gt;0,PPMT('Assumptions (Battery)'!$V$9,Model!Y$1,'Assumptions (Battery)'!$V$12,'Assumptions (Battery)'!$V$7*$AO$2480),0)</f>
        <v>-42.6865638</v>
      </c>
      <c r="AR2573" s="160">
        <f>IF($AO$2478&gt;0,PPMT('Assumptions (Battery)'!$V$9,Model!Z$1,'Assumptions (Battery)'!$V$12,'Assumptions (Battery)'!$V$7*$AO$2480),0)</f>
        <v>-46.1014889</v>
      </c>
      <c r="AS2573" s="160">
        <f>IF($AO$2478&gt;0,PPMT('Assumptions (Battery)'!$V$9,Model!AA$1,'Assumptions (Battery)'!$V$12,'Assumptions (Battery)'!$V$7*$AO$2480),0)</f>
        <v>-49.78960802</v>
      </c>
      <c r="AT2573" s="160">
        <f>IF($AO$2478&gt;0,PPMT('Assumptions (Battery)'!$V$9,Model!AB$1,'Assumptions (Battery)'!$V$12,'Assumptions (Battery)'!$V$7*$AO$2480),0)</f>
        <v>-53.77277666</v>
      </c>
      <c r="AU2573" s="160">
        <f>IF($AO$2478&gt;0,PPMT('Assumptions (Battery)'!$V$9,Model!AC$1,'Assumptions (Battery)'!$V$12,'Assumptions (Battery)'!$V$7*$AO$2480),0)</f>
        <v>-58.07459879</v>
      </c>
      <c r="AV2573" s="160">
        <f>IF($AO$2478&gt;0,PPMT('Assumptions (Battery)'!$V$9,Model!AD$1,'Assumptions (Battery)'!$V$12,'Assumptions (Battery)'!$V$7*$AO$2480),0)</f>
        <v>-62.72056669</v>
      </c>
      <c r="AW2573" s="160">
        <f>IF($AO$2478&gt;0,PPMT('Assumptions (Battery)'!$V$9,Model!AE$1,'Assumptions (Battery)'!$V$12,'Assumptions (Battery)'!$V$7*$AO$2480),0)</f>
        <v>-67.73821203</v>
      </c>
      <c r="AX2573" s="160">
        <f>IF($AO$2478&gt;0,PPMT('Assumptions (Battery)'!$V$9,Model!AF$1,'Assumptions (Battery)'!$V$12,'Assumptions (Battery)'!$V$7*$AO$2480),0)</f>
        <v>-73.15726899</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-36.81685518</v>
      </c>
      <c r="AQ2574" s="160">
        <f>IF($AP$2478&gt;0,PPMT('Assumptions (Battery)'!$V$9,Model!X$1,'Assumptions (Battery)'!$V$12,'Assumptions (Battery)'!$V$7*$AP$2480),0)</f>
        <v>-39.76220359</v>
      </c>
      <c r="AR2574" s="160">
        <f>IF($AP$2478&gt;0,PPMT('Assumptions (Battery)'!$V$9,Model!Y$1,'Assumptions (Battery)'!$V$12,'Assumptions (Battery)'!$V$7*$AP$2480),0)</f>
        <v>-42.94317988</v>
      </c>
      <c r="AS2574" s="160">
        <f>IF($AP$2478&gt;0,PPMT('Assumptions (Battery)'!$V$9,Model!Z$1,'Assumptions (Battery)'!$V$12,'Assumptions (Battery)'!$V$7*$AP$2480),0)</f>
        <v>-46.37863427</v>
      </c>
      <c r="AT2574" s="160">
        <f>IF($AP$2478&gt;0,PPMT('Assumptions (Battery)'!$V$9,Model!AA$1,'Assumptions (Battery)'!$V$12,'Assumptions (Battery)'!$V$7*$AP$2480),0)</f>
        <v>-50.08892501</v>
      </c>
      <c r="AU2574" s="160">
        <f>IF($AP$2478&gt;0,PPMT('Assumptions (Battery)'!$V$9,Model!AB$1,'Assumptions (Battery)'!$V$12,'Assumptions (Battery)'!$V$7*$AP$2480),0)</f>
        <v>-54.09603901</v>
      </c>
      <c r="AV2574" s="160">
        <f>IF($AP$2478&gt;0,PPMT('Assumptions (Battery)'!$V$9,Model!AC$1,'Assumptions (Battery)'!$V$12,'Assumptions (Battery)'!$V$7*$AP$2480),0)</f>
        <v>-58.42372213</v>
      </c>
      <c r="AW2574" s="160">
        <f>IF($AP$2478&gt;0,PPMT('Assumptions (Battery)'!$V$9,Model!AD$1,'Assumptions (Battery)'!$V$12,'Assumptions (Battery)'!$V$7*$AP$2480),0)</f>
        <v>-63.0976199</v>
      </c>
      <c r="AX2574" s="160">
        <f>IF($AP$2478&gt;0,PPMT('Assumptions (Battery)'!$V$9,Model!AE$1,'Assumptions (Battery)'!$V$12,'Assumptions (Battery)'!$V$7*$AP$2480),0)</f>
        <v>-68.14542949</v>
      </c>
      <c r="AY2574" s="160">
        <f>IF($AP$2478&gt;0,PPMT('Assumptions (Battery)'!$V$9,Model!AF$1,'Assumptions (Battery)'!$V$12,'Assumptions (Battery)'!$V$7*$AP$2480),0)</f>
        <v>-73.59706385</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-37.03120839</v>
      </c>
      <c r="AR2575" s="160">
        <f>IF($AQ$2478&gt;0,PPMT('Assumptions (Battery)'!$V$9,Model!X$1,'Assumptions (Battery)'!$V$12,'Assumptions (Battery)'!$V$7*$AQ$2480),0)</f>
        <v>-39.99370506</v>
      </c>
      <c r="AS2575" s="160">
        <f>IF($AQ$2478&gt;0,PPMT('Assumptions (Battery)'!$V$9,Model!Y$1,'Assumptions (Battery)'!$V$12,'Assumptions (Battery)'!$V$7*$AQ$2480),0)</f>
        <v>-43.19320146</v>
      </c>
      <c r="AT2575" s="160">
        <f>IF($AQ$2478&gt;0,PPMT('Assumptions (Battery)'!$V$9,Model!Z$1,'Assumptions (Battery)'!$V$12,'Assumptions (Battery)'!$V$7*$AQ$2480),0)</f>
        <v>-46.64865758</v>
      </c>
      <c r="AU2575" s="160">
        <f>IF($AQ$2478&gt;0,PPMT('Assumptions (Battery)'!$V$9,Model!AA$1,'Assumptions (Battery)'!$V$12,'Assumptions (Battery)'!$V$7*$AQ$2480),0)</f>
        <v>-50.38055019</v>
      </c>
      <c r="AV2575" s="160">
        <f>IF($AQ$2478&gt;0,PPMT('Assumptions (Battery)'!$V$9,Model!AB$1,'Assumptions (Battery)'!$V$12,'Assumptions (Battery)'!$V$7*$AQ$2480),0)</f>
        <v>-54.4109942</v>
      </c>
      <c r="AW2575" s="160">
        <f>IF($AQ$2478&gt;0,PPMT('Assumptions (Battery)'!$V$9,Model!AC$1,'Assumptions (Battery)'!$V$12,'Assumptions (Battery)'!$V$7*$AQ$2480),0)</f>
        <v>-58.76387374</v>
      </c>
      <c r="AX2575" s="160">
        <f>IF($AQ$2478&gt;0,PPMT('Assumptions (Battery)'!$V$9,Model!AD$1,'Assumptions (Battery)'!$V$12,'Assumptions (Battery)'!$V$7*$AQ$2480),0)</f>
        <v>-63.46498364</v>
      </c>
      <c r="AY2575" s="160">
        <f>IF($AQ$2478&gt;0,PPMT('Assumptions (Battery)'!$V$9,Model!AE$1,'Assumptions (Battery)'!$V$12,'Assumptions (Battery)'!$V$7*$AQ$2480),0)</f>
        <v>-68.54218233</v>
      </c>
      <c r="AZ2575" s="160">
        <f>IF($AQ$2478&gt;0,PPMT('Assumptions (Battery)'!$V$9,Model!AF$1,'Assumptions (Battery)'!$V$12,'Assumptions (Battery)'!$V$7*$AQ$2480),0)</f>
        <v>-74.02555691</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-37.23991815</v>
      </c>
      <c r="AS2576" s="160">
        <f>IF($AR$2478&gt;0,PPMT('Assumptions (Battery)'!$V$9,Model!X$1,'Assumptions (Battery)'!$V$12,'Assumptions (Battery)'!$V$7*$AR$2480),0)</f>
        <v>-40.2191116</v>
      </c>
      <c r="AT2576" s="160">
        <f>IF($AR$2478&gt;0,PPMT('Assumptions (Battery)'!$V$9,Model!Y$1,'Assumptions (Battery)'!$V$12,'Assumptions (Battery)'!$V$7*$AR$2480),0)</f>
        <v>-43.43664053</v>
      </c>
      <c r="AU2576" s="160">
        <f>IF($AR$2478&gt;0,PPMT('Assumptions (Battery)'!$V$9,Model!Z$1,'Assumptions (Battery)'!$V$12,'Assumptions (Battery)'!$V$7*$AR$2480),0)</f>
        <v>-46.91157177</v>
      </c>
      <c r="AV2576" s="160">
        <f>IF($AR$2478&gt;0,PPMT('Assumptions (Battery)'!$V$9,Model!AA$1,'Assumptions (Battery)'!$V$12,'Assumptions (Battery)'!$V$7*$AR$2480),0)</f>
        <v>-50.66449751</v>
      </c>
      <c r="AW2576" s="160">
        <f>IF($AR$2478&gt;0,PPMT('Assumptions (Battery)'!$V$9,Model!AB$1,'Assumptions (Battery)'!$V$12,'Assumptions (Battery)'!$V$7*$AR$2480),0)</f>
        <v>-54.71765731</v>
      </c>
      <c r="AX2576" s="160">
        <f>IF($AR$2478&gt;0,PPMT('Assumptions (Battery)'!$V$9,Model!AC$1,'Assumptions (Battery)'!$V$12,'Assumptions (Battery)'!$V$7*$AR$2480),0)</f>
        <v>-59.0950699</v>
      </c>
      <c r="AY2576" s="160">
        <f>IF($AR$2478&gt;0,PPMT('Assumptions (Battery)'!$V$9,Model!AD$1,'Assumptions (Battery)'!$V$12,'Assumptions (Battery)'!$V$7*$AR$2480),0)</f>
        <v>-63.82267549</v>
      </c>
      <c r="AZ2576" s="160">
        <f>IF($AR$2478&gt;0,PPMT('Assumptions (Battery)'!$V$9,Model!AE$1,'Assumptions (Battery)'!$V$12,'Assumptions (Battery)'!$V$7*$AR$2480),0)</f>
        <v>-68.92848953</v>
      </c>
      <c r="BA2576" s="160">
        <f>IF($AR$2478&gt;0,PPMT('Assumptions (Battery)'!$V$9,Model!AF$1,'Assumptions (Battery)'!$V$12,'Assumptions (Battery)'!$V$7*$AR$2480),0)</f>
        <v>-74.44276869</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-37.44267164</v>
      </c>
      <c r="AT2577" s="160">
        <f>IF($AS$2478&gt;0,PPMT('Assumptions (Battery)'!$V$9,Model!X$1,'Assumptions (Battery)'!$V$12,'Assumptions (Battery)'!$V$7*$AS$2480),0)</f>
        <v>-40.43808537</v>
      </c>
      <c r="AU2577" s="160">
        <f>IF($AS$2478&gt;0,PPMT('Assumptions (Battery)'!$V$9,Model!Y$1,'Assumptions (Battery)'!$V$12,'Assumptions (Battery)'!$V$7*$AS$2480),0)</f>
        <v>-43.6731322</v>
      </c>
      <c r="AV2577" s="160">
        <f>IF($AS$2478&gt;0,PPMT('Assumptions (Battery)'!$V$9,Model!Z$1,'Assumptions (Battery)'!$V$12,'Assumptions (Battery)'!$V$7*$AS$2480),0)</f>
        <v>-47.16698277</v>
      </c>
      <c r="AW2577" s="160">
        <f>IF($AS$2478&gt;0,PPMT('Assumptions (Battery)'!$V$9,Model!AA$1,'Assumptions (Battery)'!$V$12,'Assumptions (Battery)'!$V$7*$AS$2480),0)</f>
        <v>-50.9403414</v>
      </c>
      <c r="AX2577" s="160">
        <f>IF($AS$2478&gt;0,PPMT('Assumptions (Battery)'!$V$9,Model!AB$1,'Assumptions (Battery)'!$V$12,'Assumptions (Battery)'!$V$7*$AS$2480),0)</f>
        <v>-55.01556871</v>
      </c>
      <c r="AY2577" s="160">
        <f>IF($AS$2478&gt;0,PPMT('Assumptions (Battery)'!$V$9,Model!AC$1,'Assumptions (Battery)'!$V$12,'Assumptions (Battery)'!$V$7*$AS$2480),0)</f>
        <v>-59.4168142</v>
      </c>
      <c r="AZ2577" s="160">
        <f>IF($AS$2478&gt;0,PPMT('Assumptions (Battery)'!$V$9,Model!AD$1,'Assumptions (Battery)'!$V$12,'Assumptions (Battery)'!$V$7*$AS$2480),0)</f>
        <v>-64.17015934</v>
      </c>
      <c r="BA2577" s="160">
        <f>IF($AS$2478&gt;0,PPMT('Assumptions (Battery)'!$V$9,Model!AE$1,'Assumptions (Battery)'!$V$12,'Assumptions (Battery)'!$V$7*$AS$2480),0)</f>
        <v>-69.30377209</v>
      </c>
      <c r="BB2577" s="160">
        <f>IF($AS$2478&gt;0,PPMT('Assumptions (Battery)'!$V$9,Model!AF$1,'Assumptions (Battery)'!$V$12,'Assumptions (Battery)'!$V$7*$AS$2480),0)</f>
        <v>-74.84807385</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-37.63915717</v>
      </c>
      <c r="AU2578" s="160">
        <f>IF($AT$2478&gt;0,PPMT('Assumptions (Battery)'!$V$9,Model!X$1,'Assumptions (Battery)'!$V$12,'Assumptions (Battery)'!$V$7*$AT$2480),0)</f>
        <v>-40.65028975</v>
      </c>
      <c r="AV2578" s="160">
        <f>IF($AT$2478&gt;0,PPMT('Assumptions (Battery)'!$V$9,Model!Y$1,'Assumptions (Battery)'!$V$12,'Assumptions (Battery)'!$V$7*$AT$2480),0)</f>
        <v>-43.90231293</v>
      </c>
      <c r="AW2578" s="160">
        <f>IF($AT$2478&gt;0,PPMT('Assumptions (Battery)'!$V$9,Model!Z$1,'Assumptions (Battery)'!$V$12,'Assumptions (Battery)'!$V$7*$AT$2480),0)</f>
        <v>-47.41449796</v>
      </c>
      <c r="AX2578" s="160">
        <f>IF($AT$2478&gt;0,PPMT('Assumptions (Battery)'!$V$9,Model!AA$1,'Assumptions (Battery)'!$V$12,'Assumptions (Battery)'!$V$7*$AT$2480),0)</f>
        <v>-51.2076578</v>
      </c>
      <c r="AY2578" s="160">
        <f>IF($AT$2478&gt;0,PPMT('Assumptions (Battery)'!$V$9,Model!AB$1,'Assumptions (Battery)'!$V$12,'Assumptions (Battery)'!$V$7*$AT$2480),0)</f>
        <v>-55.30427042</v>
      </c>
      <c r="AZ2578" s="160">
        <f>IF($AT$2478&gt;0,PPMT('Assumptions (Battery)'!$V$9,Model!AC$1,'Assumptions (Battery)'!$V$12,'Assumptions (Battery)'!$V$7*$AT$2480),0)</f>
        <v>-59.72861206</v>
      </c>
      <c r="BA2578" s="160">
        <f>IF($AT$2478&gt;0,PPMT('Assumptions (Battery)'!$V$9,Model!AD$1,'Assumptions (Battery)'!$V$12,'Assumptions (Battery)'!$V$7*$AT$2480),0)</f>
        <v>-64.50690102</v>
      </c>
      <c r="BB2578" s="160">
        <f>IF($AT$2478&gt;0,PPMT('Assumptions (Battery)'!$V$9,Model!AE$1,'Assumptions (Battery)'!$V$12,'Assumptions (Battery)'!$V$7*$AT$2480),0)</f>
        <v>-69.6674531</v>
      </c>
      <c r="BC2578" s="160">
        <f>IF($AT$2478&gt;0,PPMT('Assumptions (Battery)'!$V$9,Model!AF$1,'Assumptions (Battery)'!$V$12,'Assumptions (Battery)'!$V$7*$AT$2480),0)</f>
        <v>-75.24084935</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-37.55757914</v>
      </c>
      <c r="AV2579" s="160">
        <f>IF($AU$2478&gt;0,PPMT('Assumptions (Battery)'!$V$9,Model!X$1,'Assumptions (Battery)'!$V$12,'Assumptions (Battery)'!$V$7*$AU$2480),0)</f>
        <v>-40.56218547</v>
      </c>
      <c r="AW2579" s="160">
        <f>IF($AU$2478&gt;0,PPMT('Assumptions (Battery)'!$V$9,Model!Y$1,'Assumptions (Battery)'!$V$12,'Assumptions (Battery)'!$V$7*$AU$2480),0)</f>
        <v>-43.80716031</v>
      </c>
      <c r="AX2579" s="160">
        <f>IF($AU$2478&gt;0,PPMT('Assumptions (Battery)'!$V$9,Model!Z$1,'Assumptions (Battery)'!$V$12,'Assumptions (Battery)'!$V$7*$AU$2480),0)</f>
        <v>-47.31173313</v>
      </c>
      <c r="AY2579" s="160">
        <f>IF($AU$2478&gt;0,PPMT('Assumptions (Battery)'!$V$9,Model!AA$1,'Assumptions (Battery)'!$V$12,'Assumptions (Battery)'!$V$7*$AU$2480),0)</f>
        <v>-51.09667178</v>
      </c>
      <c r="AZ2579" s="160">
        <f>IF($AU$2478&gt;0,PPMT('Assumptions (Battery)'!$V$9,Model!AB$1,'Assumptions (Battery)'!$V$12,'Assumptions (Battery)'!$V$7*$AU$2480),0)</f>
        <v>-55.18440553</v>
      </c>
      <c r="BA2579" s="160">
        <f>IF($AU$2478&gt;0,PPMT('Assumptions (Battery)'!$V$9,Model!AC$1,'Assumptions (Battery)'!$V$12,'Assumptions (Battery)'!$V$7*$AU$2480),0)</f>
        <v>-59.59915797</v>
      </c>
      <c r="BB2579" s="160">
        <f>IF($AU$2478&gt;0,PPMT('Assumptions (Battery)'!$V$9,Model!AD$1,'Assumptions (Battery)'!$V$12,'Assumptions (Battery)'!$V$7*$AU$2480),0)</f>
        <v>-64.36709061</v>
      </c>
      <c r="BC2579" s="160">
        <f>IF($AU$2478&gt;0,PPMT('Assumptions (Battery)'!$V$9,Model!AE$1,'Assumptions (Battery)'!$V$12,'Assumptions (Battery)'!$V$7*$AU$2480),0)</f>
        <v>-69.51645786</v>
      </c>
      <c r="BD2579" s="160">
        <f>IF($AU$2478&gt;0,PPMT('Assumptions (Battery)'!$V$9,Model!AF$1,'Assumptions (Battery)'!$V$12,'Assumptions (Battery)'!$V$7*$AU$2480),0)</f>
        <v>-75.07777448</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-37.735229</v>
      </c>
      <c r="AW2580" s="160">
        <f>IF($AV$2478&gt;0,PPMT('Assumptions (Battery)'!$V$9,Model!X$1,'Assumptions (Battery)'!$V$12,'Assumptions (Battery)'!$V$7*$AV$2480),0)</f>
        <v>-40.75404732</v>
      </c>
      <c r="AX2580" s="160">
        <f>IF($AV$2478&gt;0,PPMT('Assumptions (Battery)'!$V$9,Model!Y$1,'Assumptions (Battery)'!$V$12,'Assumptions (Battery)'!$V$7*$AV$2480),0)</f>
        <v>-44.01437111</v>
      </c>
      <c r="AY2580" s="160">
        <f>IF($AV$2478&gt;0,PPMT('Assumptions (Battery)'!$V$9,Model!Z$1,'Assumptions (Battery)'!$V$12,'Assumptions (Battery)'!$V$7*$AV$2480),0)</f>
        <v>-47.53552079</v>
      </c>
      <c r="AZ2580" s="160">
        <f>IF($AV$2478&gt;0,PPMT('Assumptions (Battery)'!$V$9,Model!AA$1,'Assumptions (Battery)'!$V$12,'Assumptions (Battery)'!$V$7*$AV$2480),0)</f>
        <v>-51.33836246</v>
      </c>
      <c r="BA2580" s="160">
        <f>IF($AV$2478&gt;0,PPMT('Assumptions (Battery)'!$V$9,Model!AB$1,'Assumptions (Battery)'!$V$12,'Assumptions (Battery)'!$V$7*$AV$2480),0)</f>
        <v>-55.44543145</v>
      </c>
      <c r="BB2580" s="160">
        <f>IF($AV$2478&gt;0,PPMT('Assumptions (Battery)'!$V$9,Model!AC$1,'Assumptions (Battery)'!$V$12,'Assumptions (Battery)'!$V$7*$AV$2480),0)</f>
        <v>-59.88106597</v>
      </c>
      <c r="BC2580" s="160">
        <f>IF($AV$2478&gt;0,PPMT('Assumptions (Battery)'!$V$9,Model!AD$1,'Assumptions (Battery)'!$V$12,'Assumptions (Battery)'!$V$7*$AV$2480),0)</f>
        <v>-64.67155125</v>
      </c>
      <c r="BD2580" s="160">
        <f>IF($AV$2478&gt;0,PPMT('Assumptions (Battery)'!$V$9,Model!AE$1,'Assumptions (Battery)'!$V$12,'Assumptions (Battery)'!$V$7*$AV$2480),0)</f>
        <v>-69.84527535</v>
      </c>
      <c r="BE2580" s="160">
        <f>IF($AV$2478&gt;0,PPMT('Assumptions (Battery)'!$V$9,Model!AF$1,'Assumptions (Battery)'!$V$12,'Assumptions (Battery)'!$V$7*$AV$2480),0)</f>
        <v>-75.43289738</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-37.90556189</v>
      </c>
      <c r="AX2581" s="160">
        <f>IF($AW$2478&gt;0,PPMT('Assumptions (Battery)'!$V$9,Model!X$1,'Assumptions (Battery)'!$V$12,'Assumptions (Battery)'!$V$7*$AW$2480),0)</f>
        <v>-40.93800684</v>
      </c>
      <c r="AY2581" s="160">
        <f>IF($AW$2478&gt;0,PPMT('Assumptions (Battery)'!$V$9,Model!Y$1,'Assumptions (Battery)'!$V$12,'Assumptions (Battery)'!$V$7*$AW$2480),0)</f>
        <v>-44.21304738</v>
      </c>
      <c r="AZ2581" s="160">
        <f>IF($AW$2478&gt;0,PPMT('Assumptions (Battery)'!$V$9,Model!Z$1,'Assumptions (Battery)'!$V$12,'Assumptions (Battery)'!$V$7*$AW$2480),0)</f>
        <v>-47.75009117</v>
      </c>
      <c r="BA2581" s="160">
        <f>IF($AW$2478&gt;0,PPMT('Assumptions (Battery)'!$V$9,Model!AA$1,'Assumptions (Battery)'!$V$12,'Assumptions (Battery)'!$V$7*$AW$2480),0)</f>
        <v>-51.57009847</v>
      </c>
      <c r="BB2581" s="160">
        <f>IF($AW$2478&gt;0,PPMT('Assumptions (Battery)'!$V$9,Model!AB$1,'Assumptions (Battery)'!$V$12,'Assumptions (Battery)'!$V$7*$AW$2480),0)</f>
        <v>-55.69570635</v>
      </c>
      <c r="BC2581" s="160">
        <f>IF($AW$2478&gt;0,PPMT('Assumptions (Battery)'!$V$9,Model!AC$1,'Assumptions (Battery)'!$V$12,'Assumptions (Battery)'!$V$7*$AW$2480),0)</f>
        <v>-60.15136285</v>
      </c>
      <c r="BD2581" s="160">
        <f>IF($AW$2478&gt;0,PPMT('Assumptions (Battery)'!$V$9,Model!AD$1,'Assumptions (Battery)'!$V$12,'Assumptions (Battery)'!$V$7*$AW$2480),0)</f>
        <v>-64.96347188</v>
      </c>
      <c r="BE2581" s="160">
        <f>IF($AW$2478&gt;0,PPMT('Assumptions (Battery)'!$V$9,Model!AE$1,'Assumptions (Battery)'!$V$12,'Assumptions (Battery)'!$V$7*$AW$2480),0)</f>
        <v>-70.16054963</v>
      </c>
      <c r="BF2581" s="160">
        <f>IF($AW$2478&gt;0,PPMT('Assumptions (Battery)'!$V$9,Model!AF$1,'Assumptions (Battery)'!$V$12,'Assumptions (Battery)'!$V$7*$AW$2480),0)</f>
        <v>-75.7733936</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-38.0681899</v>
      </c>
      <c r="AY2582" s="160">
        <f>IF($AX$2478&gt;0,PPMT('Assumptions (Battery)'!$V$9,Model!X$1,'Assumptions (Battery)'!$V$12,'Assumptions (Battery)'!$V$7*$AX$2480),0)</f>
        <v>-41.11364509</v>
      </c>
      <c r="AZ2582" s="160">
        <f>IF($AX$2478&gt;0,PPMT('Assumptions (Battery)'!$V$9,Model!Y$1,'Assumptions (Battery)'!$V$12,'Assumptions (Battery)'!$V$7*$AX$2480),0)</f>
        <v>-44.4027367</v>
      </c>
      <c r="BA2582" s="160">
        <f>IF($AX$2478&gt;0,PPMT('Assumptions (Battery)'!$V$9,Model!Z$1,'Assumptions (Battery)'!$V$12,'Assumptions (Battery)'!$V$7*$AX$2480),0)</f>
        <v>-47.95495564</v>
      </c>
      <c r="BB2582" s="160">
        <f>IF($AX$2478&gt;0,PPMT('Assumptions (Battery)'!$V$9,Model!AA$1,'Assumptions (Battery)'!$V$12,'Assumptions (Battery)'!$V$7*$AX$2480),0)</f>
        <v>-51.79135209</v>
      </c>
      <c r="BC2582" s="160">
        <f>IF($AX$2478&gt;0,PPMT('Assumptions (Battery)'!$V$9,Model!AB$1,'Assumptions (Battery)'!$V$12,'Assumptions (Battery)'!$V$7*$AX$2480),0)</f>
        <v>-55.93466026</v>
      </c>
      <c r="BD2582" s="160">
        <f>IF($AX$2478&gt;0,PPMT('Assumptions (Battery)'!$V$9,Model!AC$1,'Assumptions (Battery)'!$V$12,'Assumptions (Battery)'!$V$7*$AX$2480),0)</f>
        <v>-60.40943308</v>
      </c>
      <c r="BE2582" s="160">
        <f>IF($AX$2478&gt;0,PPMT('Assumptions (Battery)'!$V$9,Model!AD$1,'Assumptions (Battery)'!$V$12,'Assumptions (Battery)'!$V$7*$AX$2480),0)</f>
        <v>-65.24218772</v>
      </c>
      <c r="BF2582" s="160">
        <f>IF($AX$2478&gt;0,PPMT('Assumptions (Battery)'!$V$9,Model!AE$1,'Assumptions (Battery)'!$V$12,'Assumptions (Battery)'!$V$7*$AX$2480),0)</f>
        <v>-70.46156274</v>
      </c>
      <c r="BG2582" s="160">
        <f>IF($AX$2478&gt;0,PPMT('Assumptions (Battery)'!$V$9,Model!AF$1,'Assumptions (Battery)'!$V$12,'Assumptions (Battery)'!$V$7*$AX$2480),0)</f>
        <v>-76.09848776</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-38.22289623</v>
      </c>
      <c r="AZ2583" s="160">
        <f>IF($AY$2478&gt;0,PPMT('Assumptions (Battery)'!$V$9,Model!X$1,'Assumptions (Battery)'!$V$12,'Assumptions (Battery)'!$V$7*$AY$2480),0)</f>
        <v>-41.28072793</v>
      </c>
      <c r="BA2583" s="160">
        <f>IF($AY$2478&gt;0,PPMT('Assumptions (Battery)'!$V$9,Model!Y$1,'Assumptions (Battery)'!$V$12,'Assumptions (Battery)'!$V$7*$AY$2480),0)</f>
        <v>-44.58318616</v>
      </c>
      <c r="BB2583" s="160">
        <f>IF($AY$2478&gt;0,PPMT('Assumptions (Battery)'!$V$9,Model!Z$1,'Assumptions (Battery)'!$V$12,'Assumptions (Battery)'!$V$7*$AY$2480),0)</f>
        <v>-48.14984106</v>
      </c>
      <c r="BC2583" s="160">
        <f>IF($AY$2478&gt;0,PPMT('Assumptions (Battery)'!$V$9,Model!AA$1,'Assumptions (Battery)'!$V$12,'Assumptions (Battery)'!$V$7*$AY$2480),0)</f>
        <v>-52.00182834</v>
      </c>
      <c r="BD2583" s="160">
        <f>IF($AY$2478&gt;0,PPMT('Assumptions (Battery)'!$V$9,Model!AB$1,'Assumptions (Battery)'!$V$12,'Assumptions (Battery)'!$V$7*$AY$2480),0)</f>
        <v>-56.16197461</v>
      </c>
      <c r="BE2583" s="160">
        <f>IF($AY$2478&gt;0,PPMT('Assumptions (Battery)'!$V$9,Model!AC$1,'Assumptions (Battery)'!$V$12,'Assumptions (Battery)'!$V$7*$AY$2480),0)</f>
        <v>-60.65493258</v>
      </c>
      <c r="BF2583" s="160">
        <f>IF($AY$2478&gt;0,PPMT('Assumptions (Battery)'!$V$9,Model!AD$1,'Assumptions (Battery)'!$V$12,'Assumptions (Battery)'!$V$7*$AY$2480),0)</f>
        <v>-65.50732718</v>
      </c>
      <c r="BG2583" s="160">
        <f>IF($AY$2478&gt;0,PPMT('Assumptions (Battery)'!$V$9,Model!AE$1,'Assumptions (Battery)'!$V$12,'Assumptions (Battery)'!$V$7*$AY$2480),0)</f>
        <v>-70.74791336</v>
      </c>
      <c r="BH2583" s="160">
        <f>IF($AY$2478&gt;0,PPMT('Assumptions (Battery)'!$V$9,Model!AF$1,'Assumptions (Battery)'!$V$12,'Assumptions (Battery)'!$V$7*$AY$2480),0)</f>
        <v>-76.40774643</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-38.36888565</v>
      </c>
      <c r="BA2584" s="160">
        <f>IF($AZ$2478&gt;0,PPMT('Assumptions (Battery)'!$V$9,Model!X$1,'Assumptions (Battery)'!$V$12,'Assumptions (Battery)'!$V$7*$AZ$2480),0)</f>
        <v>-41.4383965</v>
      </c>
      <c r="BB2584" s="160">
        <f>IF($AZ$2478&gt;0,PPMT('Assumptions (Battery)'!$V$9,Model!Y$1,'Assumptions (Battery)'!$V$12,'Assumptions (Battery)'!$V$7*$AZ$2480),0)</f>
        <v>-44.75346822</v>
      </c>
      <c r="BC2584" s="160">
        <f>IF($AZ$2478&gt;0,PPMT('Assumptions (Battery)'!$V$9,Model!Z$1,'Assumptions (Battery)'!$V$12,'Assumptions (Battery)'!$V$7*$AZ$2480),0)</f>
        <v>-48.33374567</v>
      </c>
      <c r="BD2584" s="160">
        <f>IF($AZ$2478&gt;0,PPMT('Assumptions (Battery)'!$V$9,Model!AA$1,'Assumptions (Battery)'!$V$12,'Assumptions (Battery)'!$V$7*$AZ$2480),0)</f>
        <v>-52.20044533</v>
      </c>
      <c r="BE2584" s="160">
        <f>IF($AZ$2478&gt;0,PPMT('Assumptions (Battery)'!$V$9,Model!AB$1,'Assumptions (Battery)'!$V$12,'Assumptions (Battery)'!$V$7*$AZ$2480),0)</f>
        <v>-56.37648095</v>
      </c>
      <c r="BF2584" s="160">
        <f>IF($AZ$2478&gt;0,PPMT('Assumptions (Battery)'!$V$9,Model!AC$1,'Assumptions (Battery)'!$V$12,'Assumptions (Battery)'!$V$7*$AZ$2480),0)</f>
        <v>-60.88659943</v>
      </c>
      <c r="BG2584" s="160">
        <f>IF($AZ$2478&gt;0,PPMT('Assumptions (Battery)'!$V$9,Model!AD$1,'Assumptions (Battery)'!$V$12,'Assumptions (Battery)'!$V$7*$AZ$2480),0)</f>
        <v>-65.75752739</v>
      </c>
      <c r="BH2584" s="160">
        <f>IF($AZ$2478&gt;0,PPMT('Assumptions (Battery)'!$V$9,Model!AE$1,'Assumptions (Battery)'!$V$12,'Assumptions (Battery)'!$V$7*$AZ$2480),0)</f>
        <v>-71.01812958</v>
      </c>
      <c r="BI2584" s="160">
        <f>IF($AZ$2478&gt;0,PPMT('Assumptions (Battery)'!$V$9,Model!AF$1,'Assumptions (Battery)'!$V$12,'Assumptions (Battery)'!$V$7*$AZ$2480),0)</f>
        <v>-76.69957994</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-0.00008732077927</v>
      </c>
      <c r="L2586" s="177">
        <f t="array" ref="L2586">SUM(IF(ISERROR(L2587:L2637),"",L2587:L2637))</f>
        <v>-0.00008129307052</v>
      </c>
      <c r="M2586" s="177">
        <f t="array" ref="M2586">SUM(IF(ISERROR(M2587:M2637),"",M2587:M2637))</f>
        <v>-0.00007478314508</v>
      </c>
      <c r="N2586" s="177">
        <f t="array" ref="N2586">SUM(IF(ISERROR(N2587:N2637),"",N2587:N2637))</f>
        <v>-0.0000677524256</v>
      </c>
      <c r="O2586" s="177">
        <f t="array" ref="O2586">SUM(IF(ISERROR(O2587:O2637),"",O2587:O2637))</f>
        <v>-0.00006015924856</v>
      </c>
      <c r="P2586" s="177">
        <f t="array" ref="P2586">SUM(IF(ISERROR(P2587:P2637),"",P2587:P2637))</f>
        <v>-0.00005195861735</v>
      </c>
      <c r="Q2586" s="177">
        <f t="array" ref="Q2586">SUM(IF(ISERROR(Q2587:Q2637),"",Q2587:Q2637))</f>
        <v>-0.002143881215</v>
      </c>
      <c r="R2586" s="177">
        <f t="array" ref="R2586">SUM(IF(ISERROR(R2587:R2637),"",R2587:R2637))</f>
        <v>-0.003037328122</v>
      </c>
      <c r="S2586" s="177">
        <f t="array" ref="S2586">SUM(IF(ISERROR(S2587:S2637),"",S2587:S2637))</f>
        <v>-0.002855914699</v>
      </c>
      <c r="T2586" s="177">
        <f t="array" ref="T2586">SUM(IF(ISERROR(T2587:T2637),"",T2587:T2637))</f>
        <v>-0.003165262763</v>
      </c>
      <c r="U2586" s="177">
        <f t="array" ref="U2586">SUM(IF(ISERROR(U2587:U2637),"",U2587:U2637))</f>
        <v>-0.002842367712</v>
      </c>
      <c r="V2586" s="177">
        <f t="array" ref="V2586">SUM(IF(ISERROR(V2587:V2637),"",V2587:V2637))</f>
        <v>-0.002506654428</v>
      </c>
      <c r="W2586" s="177">
        <f t="array" ref="W2586">SUM(IF(ISERROR(W2587:W2637),"",W2587:W2637))</f>
        <v>-0.002144084081</v>
      </c>
      <c r="X2586" s="160">
        <f t="array" ref="X2586">SUM(IF(ISERROR(X2587:X2637),"",X2587:X2637))</f>
        <v>-28.31595064</v>
      </c>
      <c r="Y2586" s="160">
        <f t="array" ref="Y2586">SUM(IF(ISERROR(Y2587:Y2637),"",Y2587:Y2637))</f>
        <v>-53.3718438</v>
      </c>
      <c r="Z2586" s="160">
        <f t="array" ref="Z2586">SUM(IF(ISERROR(Z2587:Z2637),"",Z2587:Z2637))</f>
        <v>-74.93680578</v>
      </c>
      <c r="AA2586" s="160">
        <f t="array" ref="AA2586">SUM(IF(ISERROR(AA2587:AA2637),"",AA2587:AA2637))</f>
        <v>-92.99004703</v>
      </c>
      <c r="AB2586" s="160">
        <f t="array" ref="AB2586">SUM(IF(ISERROR(AB2587:AB2637),"",AB2587:AB2637))</f>
        <v>-107.2893301</v>
      </c>
      <c r="AC2586" s="160">
        <f t="array" ref="AC2586">SUM(IF(ISERROR(AC2587:AC2637),"",AC2587:AC2637))</f>
        <v>-118.9269678</v>
      </c>
      <c r="AD2586" s="160">
        <f t="array" ref="AD2586">SUM(IF(ISERROR(AD2587:AD2637),"",AD2587:AD2637))</f>
        <v>-127.8443729</v>
      </c>
      <c r="AE2586" s="160">
        <f t="array" ref="AE2586">SUM(IF(ISERROR(AE2587:AE2637),"",AE2587:AE2637))</f>
        <v>-133.7399855</v>
      </c>
      <c r="AF2586" s="160">
        <f t="array" ref="AF2586">SUM(IF(ISERROR(AF2587:AF2637),"",AF2587:AF2637))</f>
        <v>-136.4192637</v>
      </c>
      <c r="AG2586" s="160">
        <f t="array" ref="AG2586">SUM(IF(ISERROR(AG2587:AG2637),"",AG2587:AG2637))</f>
        <v>-135.7952902</v>
      </c>
      <c r="AH2586" s="160">
        <f t="array" ref="AH2586">SUM(IF(ISERROR(AH2587:AH2637),"",AH2587:AH2637))</f>
        <v>-132.2579331</v>
      </c>
      <c r="AI2586" s="160">
        <f t="array" ref="AI2586">SUM(IF(ISERROR(AI2587:AI2637),"",AI2587:AI2637))</f>
        <v>-129.7693874</v>
      </c>
      <c r="AJ2586" s="160">
        <f t="array" ref="AJ2586">SUM(IF(ISERROR(AJ2587:AJ2637),"",AJ2587:AJ2637))</f>
        <v>-128.0681773</v>
      </c>
      <c r="AK2586" s="160">
        <f t="array" ref="AK2586">SUM(IF(ISERROR(AK2587:AK2637),"",AK2587:AK2637))</f>
        <v>-127.1183094</v>
      </c>
      <c r="AL2586" s="160">
        <f t="array" ref="AL2586">SUM(IF(ISERROR(AL2587:AL2637),"",AL2587:AL2637))</f>
        <v>-126.7432978</v>
      </c>
      <c r="AM2586" s="160">
        <f t="array" ref="AM2586">SUM(IF(ISERROR(AM2587:AM2637),"",AM2587:AM2637))</f>
        <v>-126.7268898</v>
      </c>
      <c r="AN2586" s="160">
        <f t="array" ref="AN2586">SUM(IF(ISERROR(AN2587:AN2637),"",AN2587:AN2637))</f>
        <v>-148.0838423</v>
      </c>
      <c r="AO2586" s="160">
        <f t="array" ref="AO2586">SUM(IF(ISERROR(AO2587:AO2637),"",AO2587:AO2637))</f>
        <v>-168.3600818</v>
      </c>
      <c r="AP2586" s="160">
        <f t="array" ref="AP2586">SUM(IF(ISERROR(AP2587:AP2637),"",AP2587:AP2637))</f>
        <v>-187.349829</v>
      </c>
      <c r="AQ2586" s="160">
        <f t="array" ref="AQ2586">SUM(IF(ISERROR(AQ2587:AQ2637),"",AQ2587:AQ2637))</f>
        <v>-204.8265153</v>
      </c>
      <c r="AR2586" s="160">
        <f t="array" ref="AR2586">SUM(IF(ISERROR(AR2587:AR2637),"",AR2587:AR2637))</f>
        <v>-220.5600401</v>
      </c>
      <c r="AS2586" s="160">
        <f t="array" ref="AS2586">SUM(IF(ISERROR(AS2587:AS2637),"",AS2587:AS2637))</f>
        <v>-234.3902308</v>
      </c>
      <c r="AT2586" s="160">
        <f t="array" ref="AT2586">SUM(IF(ISERROR(AT2587:AT2637),"",AT2587:AT2637))</f>
        <v>-246.1444473</v>
      </c>
      <c r="AU2586" s="160">
        <f t="array" ref="AU2586">SUM(IF(ISERROR(AU2587:AU2637),"",AU2587:AU2637))</f>
        <v>-255.3030712</v>
      </c>
      <c r="AV2586" s="160">
        <f t="array" ref="AV2586">SUM(IF(ISERROR(AV2587:AV2637),"",AV2587:AV2637))</f>
        <v>-261.9939123</v>
      </c>
      <c r="AW2586" s="160">
        <f t="array" ref="AW2586">SUM(IF(ISERROR(AW2587:AW2637),"",AW2587:AW2637))</f>
        <v>-266.0009622</v>
      </c>
      <c r="AX2586" s="160">
        <f t="array" ref="AX2586">SUM(IF(ISERROR(AX2587:AX2637),"",AX2587:AX2637))</f>
        <v>-267.0913862</v>
      </c>
      <c r="AY2586" s="160">
        <f t="array" ref="AY2586">SUM(IF(ISERROR(AY2587:AY2637),"",AY2587:AY2637))</f>
        <v>-268.1553937</v>
      </c>
      <c r="AZ2586" s="160">
        <f t="array" ref="AZ2586">SUM(IF(ISERROR(AZ2587:AZ2637),"",AZ2587:AZ2637))</f>
        <v>-269.1928714</v>
      </c>
      <c r="BA2586" s="160">
        <f t="array" ref="BA2586">SUM(IF(ISERROR(BA2587:BA2637),"",BA2587:BA2637))</f>
        <v>-225.5786292</v>
      </c>
      <c r="BB2586" s="177">
        <f t="array" ref="BB2586">SUM(IF(ISERROR(BB2587:BB2637),"",BB2587:BB2637))</f>
        <v>-184.8710558</v>
      </c>
      <c r="BC2586" s="177">
        <f t="array" ref="BC2586">SUM(IF(ISERROR(BC2587:BC2637),"",BC2587:BC2637))</f>
        <v>-147.3387317</v>
      </c>
      <c r="BD2586" s="177">
        <f t="array" ref="BD2586">SUM(IF(ISERROR(BD2587:BD2637),"",BD2587:BD2637))</f>
        <v>-113.2706952</v>
      </c>
      <c r="BE2586" s="177">
        <f t="array" ref="BE2586">SUM(IF(ISERROR(BE2587:BE2637),"",BE2587:BE2637))</f>
        <v>-82.97802525</v>
      </c>
      <c r="BF2586" s="177">
        <f t="array" ref="BF2586">SUM(IF(ISERROR(BF2587:BF2637),"",BF2587:BF2637))</f>
        <v>-56.74866139</v>
      </c>
      <c r="BG2586" s="177">
        <f t="array" ref="BG2586">SUM(IF(ISERROR(BG2587:BG2637),"",BG2587:BG2637))</f>
        <v>-34.93835076</v>
      </c>
      <c r="BH2586" s="177">
        <f t="array" ref="BH2586">SUM(IF(ISERROR(BH2587:BH2637),"",BH2587:BH2637))</f>
        <v>-17.93003648</v>
      </c>
      <c r="BI2586" s="177">
        <f t="array" ref="BI2586">SUM(IF(ISERROR(BI2587:BI2637),"",BI2587:BI2637))</f>
        <v>-6.135966395</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-0.00008732077927</v>
      </c>
      <c r="L2595" s="160">
        <f>IF($K$2478&gt;0,IPMT('Assumptions (Battery)'!$V$9,Model!X$1,'Assumptions (Battery)'!$V$12,'Assumptions (Battery)'!$V$7*$K$2480),0)</f>
        <v>-0.00008129307052</v>
      </c>
      <c r="M2595" s="160">
        <f>IF($K$2478&gt;0,IPMT('Assumptions (Battery)'!$V$9,Model!Y$1,'Assumptions (Battery)'!$V$12,'Assumptions (Battery)'!$V$7*$K$2480),0)</f>
        <v>-0.00007478314508</v>
      </c>
      <c r="N2595" s="160">
        <f>IF($K$2478&gt;0,IPMT('Assumptions (Battery)'!$V$9,Model!Z$1,'Assumptions (Battery)'!$V$12,'Assumptions (Battery)'!$V$7*$K$2480),0)</f>
        <v>-0.0000677524256</v>
      </c>
      <c r="O2595" s="160">
        <f>IF($K$2478&gt;0,IPMT('Assumptions (Battery)'!$V$9,Model!AA$1,'Assumptions (Battery)'!$V$12,'Assumptions (Battery)'!$V$7*$K$2480),0)</f>
        <v>-0.00006015924856</v>
      </c>
      <c r="P2595" s="160">
        <f>IF($K$2478&gt;0,IPMT('Assumptions (Battery)'!$V$9,Model!AB$1,'Assumptions (Battery)'!$V$12,'Assumptions (Battery)'!$V$7*$K$2480),0)</f>
        <v>-0.00005195861735</v>
      </c>
      <c r="Q2595" s="160">
        <f>IF($K$2478&gt;0,IPMT('Assumptions (Battery)'!$V$9,Model!AC$1,'Assumptions (Battery)'!$V$12,'Assumptions (Battery)'!$V$7*$K$2480),0)</f>
        <v>-0.00004310193566</v>
      </c>
      <c r="R2595" s="160">
        <f>IF($K$2478&gt;0,IPMT('Assumptions (Battery)'!$V$9,Model!AD$1,'Assumptions (Battery)'!$V$12,'Assumptions (Battery)'!$V$7*$K$2480),0)</f>
        <v>-0.00003353671942</v>
      </c>
      <c r="S2595" s="160">
        <f>IF($K$2478&gt;0,IPMT('Assumptions (Battery)'!$V$9,Model!AE$1,'Assumptions (Battery)'!$V$12,'Assumptions (Battery)'!$V$7*$K$2480),0)</f>
        <v>-0.00002320628589</v>
      </c>
      <c r="T2595" s="160">
        <f>IF($K$2478&gt;0,IPMT('Assumptions (Battery)'!$V$9,Model!AF$1,'Assumptions (Battery)'!$V$12,'Assumptions (Battery)'!$V$7*$K$2480),0)</f>
        <v>-0.00001204941767</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-0.002100779279</v>
      </c>
      <c r="R2601" s="160">
        <f>IF($Q$2478&gt;0,IPMT('Assumptions (Battery)'!$V$9,Model!X$1,'Assumptions (Battery)'!$V$12,'Assumptions (Battery)'!$V$7*$Q$2480),0)</f>
        <v>-0.001955763559</v>
      </c>
      <c r="S2601" s="160">
        <f>IF($Q$2478&gt;0,IPMT('Assumptions (Battery)'!$V$9,Model!Y$1,'Assumptions (Battery)'!$V$12,'Assumptions (Battery)'!$V$7*$Q$2480),0)</f>
        <v>-0.001799146582</v>
      </c>
      <c r="T2601" s="160">
        <f>IF($Q$2478&gt;0,IPMT('Assumptions (Battery)'!$V$9,Model!Z$1,'Assumptions (Battery)'!$V$12,'Assumptions (Battery)'!$V$7*$Q$2480),0)</f>
        <v>-0.001630000247</v>
      </c>
      <c r="U2601" s="160">
        <f>IF($Q$2478&gt;0,IPMT('Assumptions (Battery)'!$V$9,Model!AA$1,'Assumptions (Battery)'!$V$12,'Assumptions (Battery)'!$V$7*$Q$2480),0)</f>
        <v>-0.001447322205</v>
      </c>
      <c r="V2601" s="160">
        <f>IF($Q$2478&gt;0,IPMT('Assumptions (Battery)'!$V$9,Model!AB$1,'Assumptions (Battery)'!$V$12,'Assumptions (Battery)'!$V$7*$Q$2480),0)</f>
        <v>-0.00125002992</v>
      </c>
      <c r="W2601" s="160">
        <f>IF($Q$2478&gt;0,IPMT('Assumptions (Battery)'!$V$9,Model!AC$1,'Assumptions (Battery)'!$V$12,'Assumptions (Battery)'!$V$7*$Q$2480),0)</f>
        <v>-0.001036954252</v>
      </c>
      <c r="X2601" s="160">
        <f>IF($Q$2478&gt;0,IPMT('Assumptions (Battery)'!$V$9,Model!AD$1,'Assumptions (Battery)'!$V$12,'Assumptions (Battery)'!$V$7*$Q$2480),0)</f>
        <v>-0.0008068325298</v>
      </c>
      <c r="Y2601" s="160">
        <f>IF($Q$2478&gt;0,IPMT('Assumptions (Battery)'!$V$9,Model!AE$1,'Assumptions (Battery)'!$V$12,'Assumptions (Battery)'!$V$7*$Q$2480),0)</f>
        <v>-0.0005583010704</v>
      </c>
      <c r="Z2601" s="160">
        <f>IF($Q$2478&gt;0,IPMT('Assumptions (Battery)'!$V$9,Model!AF$1,'Assumptions (Battery)'!$V$12,'Assumptions (Battery)'!$V$7*$Q$2480),0)</f>
        <v>-0.0002898870943</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-0.001048027843</v>
      </c>
      <c r="S2602" s="177">
        <f>IF($R$2478&gt;0,IPMT('Assumptions (Battery)'!$V$9,Model!X$1,'Assumptions (Battery)'!$V$12,'Assumptions (Battery)'!$V$7*$R$2480),0)</f>
        <v>-0.0009756830167</v>
      </c>
      <c r="T2602" s="177">
        <f>IF($R$2478&gt;0,IPMT('Assumptions (Battery)'!$V$9,Model!Y$1,'Assumptions (Battery)'!$V$12,'Assumptions (Battery)'!$V$7*$R$2480),0)</f>
        <v>-0.0008975506045</v>
      </c>
      <c r="U2602" s="177">
        <f>IF($R$2478&gt;0,IPMT('Assumptions (Battery)'!$V$9,Model!Z$1,'Assumptions (Battery)'!$V$12,'Assumptions (Battery)'!$V$7*$R$2480),0)</f>
        <v>-0.0008131675993</v>
      </c>
      <c r="V2602" s="177">
        <f>IF($R$2478&gt;0,IPMT('Assumptions (Battery)'!$V$9,Model!AA$1,'Assumptions (Battery)'!$V$12,'Assumptions (Battery)'!$V$7*$R$2480),0)</f>
        <v>-0.0007220339537</v>
      </c>
      <c r="W2602" s="177">
        <f>IF($R$2478&gt;0,IPMT('Assumptions (Battery)'!$V$9,Model!AB$1,'Assumptions (Battery)'!$V$12,'Assumptions (Battery)'!$V$7*$R$2480),0)</f>
        <v>-0.0006236096164</v>
      </c>
      <c r="X2602" s="160">
        <f>IF($R$2478&gt;0,IPMT('Assumptions (Battery)'!$V$9,Model!AC$1,'Assumptions (Battery)'!$V$12,'Assumptions (Battery)'!$V$7*$R$2480),0)</f>
        <v>-0.0005173113322</v>
      </c>
      <c r="Y2602" s="160">
        <f>IF($R$2478&gt;0,IPMT('Assumptions (Battery)'!$V$9,Model!AD$1,'Assumptions (Battery)'!$V$12,'Assumptions (Battery)'!$V$7*$R$2480),0)</f>
        <v>-0.0004025091852</v>
      </c>
      <c r="Z2602" s="160">
        <f>IF($R$2478&gt;0,IPMT('Assumptions (Battery)'!$V$9,Model!AE$1,'Assumptions (Battery)'!$V$12,'Assumptions (Battery)'!$V$7*$R$2480),0)</f>
        <v>-0.0002785228664</v>
      </c>
      <c r="AA2602" s="160">
        <f>IF($R$2478&gt;0,IPMT('Assumptions (Battery)'!$V$9,Model!AF$1,'Assumptions (Battery)'!$V$12,'Assumptions (Battery)'!$V$7*$R$2480),0)</f>
        <v>-0.0001446176422</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-0.00005787881445</v>
      </c>
      <c r="T2603" s="160">
        <f>IF($S$2478&gt;0,IPMT('Assumptions (Battery)'!$V$9,Model!X$1,'Assumptions (Battery)'!$V$12,'Assumptions (Battery)'!$V$7*$S$2480),0)</f>
        <v>-0.00005388346948</v>
      </c>
      <c r="U2603" s="160">
        <f>IF($S$2478&gt;0,IPMT('Assumptions (Battery)'!$V$9,Model!Y$1,'Assumptions (Battery)'!$V$12,'Assumptions (Battery)'!$V$7*$S$2480),0)</f>
        <v>-0.00004956849692</v>
      </c>
      <c r="V2603" s="160">
        <f>IF($S$2478&gt;0,IPMT('Assumptions (Battery)'!$V$9,Model!Z$1,'Assumptions (Battery)'!$V$12,'Assumptions (Battery)'!$V$7*$S$2480),0)</f>
        <v>-0.00004490832655</v>
      </c>
      <c r="W2603" s="160">
        <f>IF($S$2478&gt;0,IPMT('Assumptions (Battery)'!$V$9,Model!AA$1,'Assumptions (Battery)'!$V$12,'Assumptions (Battery)'!$V$7*$S$2480),0)</f>
        <v>-0.00003987534255</v>
      </c>
      <c r="X2603" s="160">
        <f>IF($S$2478&gt;0,IPMT('Assumptions (Battery)'!$V$9,Model!AB$1,'Assumptions (Battery)'!$V$12,'Assumptions (Battery)'!$V$7*$S$2480),0)</f>
        <v>-0.00003443971983</v>
      </c>
      <c r="Y2603" s="160">
        <f>IF($S$2478&gt;0,IPMT('Assumptions (Battery)'!$V$9,Model!AC$1,'Assumptions (Battery)'!$V$12,'Assumptions (Battery)'!$V$7*$S$2480),0)</f>
        <v>-0.00002856924729</v>
      </c>
      <c r="Z2603" s="160">
        <f>IF($S$2478&gt;0,IPMT('Assumptions (Battery)'!$V$9,Model!AD$1,'Assumptions (Battery)'!$V$12,'Assumptions (Battery)'!$V$7*$S$2480),0)</f>
        <v>-0.00002222913695</v>
      </c>
      <c r="AA2603" s="160">
        <f>IF($S$2478&gt;0,IPMT('Assumptions (Battery)'!$V$9,Model!AE$1,'Assumptions (Battery)'!$V$12,'Assumptions (Battery)'!$V$7*$S$2480),0)</f>
        <v>-0.00001538181778</v>
      </c>
      <c r="AB2603" s="160">
        <f>IF($S$2478&gt;0,IPMT('Assumptions (Battery)'!$V$9,Model!AF$1,'Assumptions (Battery)'!$V$12,'Assumptions (Battery)'!$V$7*$S$2480),0)</f>
        <v>-0.000007986713078</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-0.000571779024</v>
      </c>
      <c r="U2604" s="160">
        <f>IF($T$2478&gt;0,IPMT('Assumptions (Battery)'!$V$9,Model!X$1,'Assumptions (Battery)'!$V$12,'Assumptions (Battery)'!$V$7*$T$2480),0)</f>
        <v>-0.0005323094104</v>
      </c>
      <c r="V2604" s="160">
        <f>IF($T$2478&gt;0,IPMT('Assumptions (Battery)'!$V$9,Model!Y$1,'Assumptions (Battery)'!$V$12,'Assumptions (Battery)'!$V$7*$T$2480),0)</f>
        <v>-0.0004896822276</v>
      </c>
      <c r="W2604" s="160">
        <f>IF($T$2478&gt;0,IPMT('Assumptions (Battery)'!$V$9,Model!Z$1,'Assumptions (Battery)'!$V$12,'Assumptions (Battery)'!$V$7*$T$2480),0)</f>
        <v>-0.0004436448702</v>
      </c>
      <c r="X2604" s="160">
        <f>IF($T$2478&gt;0,IPMT('Assumptions (Battery)'!$V$9,Model!AA$1,'Assumptions (Battery)'!$V$12,'Assumptions (Battery)'!$V$7*$T$2480),0)</f>
        <v>-0.0003939245242</v>
      </c>
      <c r="Y2604" s="160">
        <f>IF($T$2478&gt;0,IPMT('Assumptions (Battery)'!$V$9,Model!AB$1,'Assumptions (Battery)'!$V$12,'Assumptions (Battery)'!$V$7*$T$2480),0)</f>
        <v>-0.0003402265506</v>
      </c>
      <c r="Z2604" s="160">
        <f>IF($T$2478&gt;0,IPMT('Assumptions (Battery)'!$V$9,Model!AC$1,'Assumptions (Battery)'!$V$12,'Assumptions (Battery)'!$V$7*$T$2480),0)</f>
        <v>-0.000282232739</v>
      </c>
      <c r="AA2604" s="160">
        <f>IF($T$2478&gt;0,IPMT('Assumptions (Battery)'!$V$9,Model!AD$1,'Assumptions (Battery)'!$V$12,'Assumptions (Battery)'!$V$7*$T$2480),0)</f>
        <v>-0.0002195994225</v>
      </c>
      <c r="AB2604" s="160">
        <f>IF($T$2478&gt;0,IPMT('Assumptions (Battery)'!$V$9,Model!AE$1,'Assumptions (Battery)'!$V$12,'Assumptions (Battery)'!$V$7*$T$2480),0)</f>
        <v>-0.0001519554407</v>
      </c>
      <c r="AC2604" s="160">
        <f>IF($T$2478&gt;0,IPMT('Assumptions (Battery)'!$V$9,Model!AF$1,'Assumptions (Battery)'!$V$12,'Assumptions (Battery)'!$V$7*$T$2480),0)</f>
        <v>-0.00007889994037</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-28.31419813</v>
      </c>
      <c r="Y2608" s="160">
        <f>IF($X$2478&gt;0,IPMT('Assumptions (Battery)'!$V$9,Model!X$1,'Assumptions (Battery)'!$V$12,'Assumptions (Battery)'!$V$7*$X$2480),0)</f>
        <v>-26.35968351</v>
      </c>
      <c r="Z2608" s="160">
        <f>IF($X$2478&gt;0,IPMT('Assumptions (Battery)'!$V$9,Model!Y$1,'Assumptions (Battery)'!$V$12,'Assumptions (Battery)'!$V$7*$X$2480),0)</f>
        <v>-24.24880772</v>
      </c>
      <c r="AA2608" s="160">
        <f>IF($X$2478&gt;0,IPMT('Assumptions (Battery)'!$V$9,Model!Z$1,'Assumptions (Battery)'!$V$12,'Assumptions (Battery)'!$V$7*$X$2480),0)</f>
        <v>-21.96906187</v>
      </c>
      <c r="AB2608" s="160">
        <f>IF($X$2478&gt;0,IPMT('Assumptions (Battery)'!$V$9,Model!AA$1,'Assumptions (Battery)'!$V$12,'Assumptions (Battery)'!$V$7*$X$2480),0)</f>
        <v>-19.50693635</v>
      </c>
      <c r="AC2608" s="160">
        <f>IF($X$2478&gt;0,IPMT('Assumptions (Battery)'!$V$9,Model!AB$1,'Assumptions (Battery)'!$V$12,'Assumptions (Battery)'!$V$7*$X$2480),0)</f>
        <v>-16.84784079</v>
      </c>
      <c r="AD2608" s="160">
        <f>IF($X$2478&gt;0,IPMT('Assumptions (Battery)'!$V$9,Model!AC$1,'Assumptions (Battery)'!$V$12,'Assumptions (Battery)'!$V$7*$X$2480),0)</f>
        <v>-13.97601758</v>
      </c>
      <c r="AE2608" s="160">
        <f>IF($X$2478&gt;0,IPMT('Assumptions (Battery)'!$V$9,Model!AD$1,'Assumptions (Battery)'!$V$12,'Assumptions (Battery)'!$V$7*$X$2480),0)</f>
        <v>-10.87444851</v>
      </c>
      <c r="AF2608" s="160">
        <f>IF($X$2478&gt;0,IPMT('Assumptions (Battery)'!$V$9,Model!AE$1,'Assumptions (Battery)'!$V$12,'Assumptions (Battery)'!$V$7*$X$2480),0)</f>
        <v>-7.524753925</v>
      </c>
      <c r="AG2608" s="160">
        <f>IF($X$2478&gt;0,IPMT('Assumptions (Battery)'!$V$9,Model!AF$1,'Assumptions (Battery)'!$V$12,'Assumptions (Battery)'!$V$7*$X$2480),0)</f>
        <v>-3.907083769</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-27.01083068</v>
      </c>
      <c r="Z2609" s="160">
        <f>IF($Y$2478&gt;0,IPMT('Assumptions (Battery)'!$V$9,Model!X$1,'Assumptions (Battery)'!$V$12,'Assumptions (Battery)'!$V$7*$Y$2480),0)</f>
        <v>-25.14628685</v>
      </c>
      <c r="AA2609" s="160">
        <f>IF($Y$2478&gt;0,IPMT('Assumptions (Battery)'!$V$9,Model!Y$1,'Assumptions (Battery)'!$V$12,'Assumptions (Battery)'!$V$7*$Y$2480),0)</f>
        <v>-23.13257951</v>
      </c>
      <c r="AB2609" s="160">
        <f>IF($Y$2478&gt;0,IPMT('Assumptions (Battery)'!$V$9,Model!Z$1,'Assumptions (Battery)'!$V$12,'Assumptions (Battery)'!$V$7*$Y$2480),0)</f>
        <v>-20.95777559</v>
      </c>
      <c r="AC2609" s="160">
        <f>IF($Y$2478&gt;0,IPMT('Assumptions (Battery)'!$V$9,Model!AA$1,'Assumptions (Battery)'!$V$12,'Assumptions (Battery)'!$V$7*$Y$2480),0)</f>
        <v>-18.60898735</v>
      </c>
      <c r="AD2609" s="160">
        <f>IF($Y$2478&gt;0,IPMT('Assumptions (Battery)'!$V$9,Model!AB$1,'Assumptions (Battery)'!$V$12,'Assumptions (Battery)'!$V$7*$Y$2480),0)</f>
        <v>-16.07229605</v>
      </c>
      <c r="AE2609" s="160">
        <f>IF($Y$2478&gt;0,IPMT('Assumptions (Battery)'!$V$9,Model!AC$1,'Assumptions (Battery)'!$V$12,'Assumptions (Battery)'!$V$7*$Y$2480),0)</f>
        <v>-13.33266945</v>
      </c>
      <c r="AF2609" s="160">
        <f>IF($Y$2478&gt;0,IPMT('Assumptions (Battery)'!$V$9,Model!AD$1,'Assumptions (Battery)'!$V$12,'Assumptions (Battery)'!$V$7*$Y$2480),0)</f>
        <v>-10.37387272</v>
      </c>
      <c r="AG2609" s="160">
        <f>IF($Y$2478&gt;0,IPMT('Assumptions (Battery)'!$V$9,Model!AE$1,'Assumptions (Battery)'!$V$12,'Assumptions (Battery)'!$V$7*$Y$2480),0)</f>
        <v>-7.178372252</v>
      </c>
      <c r="AH2609" s="160">
        <f>IF($Y$2478&gt;0,IPMT('Assumptions (Battery)'!$V$9,Model!AF$1,'Assumptions (Battery)'!$V$12,'Assumptions (Battery)'!$V$7*$Y$2480),0)</f>
        <v>-3.727231746</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-25.54083833</v>
      </c>
      <c r="AA2610" s="160">
        <f>IF($Z$2478&gt;0,IPMT('Assumptions (Battery)'!$V$9,Model!X$1,'Assumptions (Battery)'!$V$12,'Assumptions (Battery)'!$V$7*$Z$2480),0)</f>
        <v>-23.77776732</v>
      </c>
      <c r="AB2610" s="160">
        <f>IF($Z$2478&gt;0,IPMT('Assumptions (Battery)'!$V$9,Model!Y$1,'Assumptions (Battery)'!$V$12,'Assumptions (Battery)'!$V$7*$Z$2480),0)</f>
        <v>-21.87365063</v>
      </c>
      <c r="AC2610" s="160">
        <f>IF($Z$2478&gt;0,IPMT('Assumptions (Battery)'!$V$9,Model!Z$1,'Assumptions (Battery)'!$V$12,'Assumptions (Battery)'!$V$7*$Z$2480),0)</f>
        <v>-19.8172046</v>
      </c>
      <c r="AD2610" s="160">
        <f>IF($Z$2478&gt;0,IPMT('Assumptions (Battery)'!$V$9,Model!AA$1,'Assumptions (Battery)'!$V$12,'Assumptions (Battery)'!$V$7*$Z$2480),0)</f>
        <v>-17.59624289</v>
      </c>
      <c r="AE2610" s="160">
        <f>IF($Z$2478&gt;0,IPMT('Assumptions (Battery)'!$V$9,Model!AB$1,'Assumptions (Battery)'!$V$12,'Assumptions (Battery)'!$V$7*$Z$2480),0)</f>
        <v>-15.19760425</v>
      </c>
      <c r="AF2610" s="160">
        <f>IF($Z$2478&gt;0,IPMT('Assumptions (Battery)'!$V$9,Model!AC$1,'Assumptions (Battery)'!$V$12,'Assumptions (Battery)'!$V$7*$Z$2480),0)</f>
        <v>-12.60707451</v>
      </c>
      <c r="AG2610" s="160">
        <f>IF($Z$2478&gt;0,IPMT('Assumptions (Battery)'!$V$9,Model!AD$1,'Assumptions (Battery)'!$V$12,'Assumptions (Battery)'!$V$7*$Z$2480),0)</f>
        <v>-9.809302393</v>
      </c>
      <c r="AH2610" s="160">
        <f>IF($Z$2478&gt;0,IPMT('Assumptions (Battery)'!$V$9,Model!AE$1,'Assumptions (Battery)'!$V$12,'Assumptions (Battery)'!$V$7*$Z$2480),0)</f>
        <v>-6.787708506</v>
      </c>
      <c r="AI2610" s="160">
        <f>IF($Z$2478&gt;0,IPMT('Assumptions (Battery)'!$V$9,Model!AF$1,'Assumptions (Battery)'!$V$12,'Assumptions (Battery)'!$V$7*$Z$2480),0)</f>
        <v>-3.524387109</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-24.11025873</v>
      </c>
      <c r="AB2611" s="160">
        <f>IF($AA$2478&gt;0,IPMT('Assumptions (Battery)'!$V$9,Model!X$1,'Assumptions (Battery)'!$V$12,'Assumptions (Battery)'!$V$7*$AA$2480),0)</f>
        <v>-22.4459399</v>
      </c>
      <c r="AC2611" s="160">
        <f>IF($AA$2478&gt;0,IPMT('Assumptions (Battery)'!$V$9,Model!Y$1,'Assumptions (Battery)'!$V$12,'Assumptions (Battery)'!$V$7*$AA$2480),0)</f>
        <v>-20.64847556</v>
      </c>
      <c r="AD2611" s="160">
        <f>IF($AA$2478&gt;0,IPMT('Assumptions (Battery)'!$V$9,Model!Z$1,'Assumptions (Battery)'!$V$12,'Assumptions (Battery)'!$V$7*$AA$2480),0)</f>
        <v>-18.70721407</v>
      </c>
      <c r="AE2611" s="160">
        <f>IF($AA$2478&gt;0,IPMT('Assumptions (Battery)'!$V$9,Model!AA$1,'Assumptions (Battery)'!$V$12,'Assumptions (Battery)'!$V$7*$AA$2480),0)</f>
        <v>-16.61065167</v>
      </c>
      <c r="AF2611" s="160">
        <f>IF($AA$2478&gt;0,IPMT('Assumptions (Battery)'!$V$9,Model!AB$1,'Assumptions (Battery)'!$V$12,'Assumptions (Battery)'!$V$7*$AA$2480),0)</f>
        <v>-14.34636427</v>
      </c>
      <c r="AG2611" s="160">
        <f>IF($AA$2478&gt;0,IPMT('Assumptions (Battery)'!$V$9,Model!AC$1,'Assumptions (Battery)'!$V$12,'Assumptions (Battery)'!$V$7*$AA$2480),0)</f>
        <v>-11.90093388</v>
      </c>
      <c r="AH2611" s="160">
        <f>IF($AA$2478&gt;0,IPMT('Assumptions (Battery)'!$V$9,Model!AD$1,'Assumptions (Battery)'!$V$12,'Assumptions (Battery)'!$V$7*$AA$2480),0)</f>
        <v>-9.259869059</v>
      </c>
      <c r="AI2611" s="160">
        <f>IF($AA$2478&gt;0,IPMT('Assumptions (Battery)'!$V$9,Model!AE$1,'Assumptions (Battery)'!$V$12,'Assumptions (Battery)'!$V$7*$AA$2480),0)</f>
        <v>-6.407519053</v>
      </c>
      <c r="AJ2611" s="160">
        <f>IF($AA$2478&gt;0,IPMT('Assumptions (Battery)'!$V$9,Model!AF$1,'Assumptions (Battery)'!$V$12,'Assumptions (Battery)'!$V$7*$AA$2480),0)</f>
        <v>-3.326981047</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-22.50486772</v>
      </c>
      <c r="AC2612" s="160">
        <f>IF($AB$2478&gt;0,IPMT('Assumptions (Battery)'!$V$9,Model!X$1,'Assumptions (Battery)'!$V$12,'Assumptions (Battery)'!$V$7*$AB$2480),0)</f>
        <v>-20.95136821</v>
      </c>
      <c r="AD2612" s="160">
        <f>IF($AB$2478&gt;0,IPMT('Assumptions (Battery)'!$V$9,Model!Y$1,'Assumptions (Battery)'!$V$12,'Assumptions (Battery)'!$V$7*$AB$2480),0)</f>
        <v>-19.27358873</v>
      </c>
      <c r="AE2612" s="160">
        <f>IF($AB$2478&gt;0,IPMT('Assumptions (Battery)'!$V$9,Model!Z$1,'Assumptions (Battery)'!$V$12,'Assumptions (Battery)'!$V$7*$AB$2480),0)</f>
        <v>-17.4615869</v>
      </c>
      <c r="AF2612" s="160">
        <f>IF($AB$2478&gt;0,IPMT('Assumptions (Battery)'!$V$9,Model!AA$1,'Assumptions (Battery)'!$V$12,'Assumptions (Battery)'!$V$7*$AB$2480),0)</f>
        <v>-15.50462493</v>
      </c>
      <c r="AG2612" s="160">
        <f>IF($AB$2478&gt;0,IPMT('Assumptions (Battery)'!$V$9,Model!AB$1,'Assumptions (Battery)'!$V$12,'Assumptions (Battery)'!$V$7*$AB$2480),0)</f>
        <v>-13.39110599</v>
      </c>
      <c r="AH2612" s="160">
        <f>IF($AB$2478&gt;0,IPMT('Assumptions (Battery)'!$V$9,Model!AC$1,'Assumptions (Battery)'!$V$12,'Assumptions (Battery)'!$V$7*$AB$2480),0)</f>
        <v>-11.10850554</v>
      </c>
      <c r="AI2612" s="160">
        <f>IF($AB$2478&gt;0,IPMT('Assumptions (Battery)'!$V$9,Model!AD$1,'Assumptions (Battery)'!$V$12,'Assumptions (Battery)'!$V$7*$AB$2480),0)</f>
        <v>-8.643297055</v>
      </c>
      <c r="AJ2612" s="160">
        <f>IF($AB$2478&gt;0,IPMT('Assumptions (Battery)'!$V$9,Model!AE$1,'Assumptions (Battery)'!$V$12,'Assumptions (Battery)'!$V$7*$AB$2480),0)</f>
        <v>-5.98087189</v>
      </c>
      <c r="AK2612" s="160">
        <f>IF($AB$2478&gt;0,IPMT('Assumptions (Battery)'!$V$9,Model!AF$1,'Assumptions (Battery)'!$V$12,'Assumptions (Battery)'!$V$7*$AB$2480),0)</f>
        <v>-3.105452712</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-22.05301244</v>
      </c>
      <c r="AD2613" s="160">
        <f>IF($AC$2478&gt;0,IPMT('Assumptions (Battery)'!$V$9,Model!X$1,'Assumptions (Battery)'!$V$12,'Assumptions (Battery)'!$V$7*$AC$2480),0)</f>
        <v>-20.53070426</v>
      </c>
      <c r="AE2613" s="160">
        <f>IF($AC$2478&gt;0,IPMT('Assumptions (Battery)'!$V$9,Model!Y$1,'Assumptions (Battery)'!$V$12,'Assumptions (Battery)'!$V$7*$AC$2480),0)</f>
        <v>-18.88661144</v>
      </c>
      <c r="AF2613" s="160">
        <f>IF($AC$2478&gt;0,IPMT('Assumptions (Battery)'!$V$9,Model!Z$1,'Assumptions (Battery)'!$V$12,'Assumptions (Battery)'!$V$7*$AC$2480),0)</f>
        <v>-17.11099118</v>
      </c>
      <c r="AG2613" s="160">
        <f>IF($AC$2478&gt;0,IPMT('Assumptions (Battery)'!$V$9,Model!AA$1,'Assumptions (Battery)'!$V$12,'Assumptions (Battery)'!$V$7*$AC$2480),0)</f>
        <v>-15.19332131</v>
      </c>
      <c r="AH2613" s="160">
        <f>IF($AC$2478&gt;0,IPMT('Assumptions (Battery)'!$V$9,Model!AB$1,'Assumptions (Battery)'!$V$12,'Assumptions (Battery)'!$V$7*$AC$2480),0)</f>
        <v>-13.12223785</v>
      </c>
      <c r="AI2613" s="160">
        <f>IF($AC$2478&gt;0,IPMT('Assumptions (Battery)'!$V$9,Model!AC$1,'Assumptions (Battery)'!$V$12,'Assumptions (Battery)'!$V$7*$AC$2480),0)</f>
        <v>-10.88546771</v>
      </c>
      <c r="AJ2613" s="160">
        <f>IF($AC$2478&gt;0,IPMT('Assumptions (Battery)'!$V$9,Model!AD$1,'Assumptions (Battery)'!$V$12,'Assumptions (Battery)'!$V$7*$AC$2480),0)</f>
        <v>-8.469755958</v>
      </c>
      <c r="AK2613" s="160">
        <f>IF($AC$2478&gt;0,IPMT('Assumptions (Battery)'!$V$9,Model!AE$1,'Assumptions (Battery)'!$V$12,'Assumptions (Battery)'!$V$7*$AC$2480),0)</f>
        <v>-5.860787267</v>
      </c>
      <c r="AL2613" s="160">
        <f>IF($AC$2478&gt;0,IPMT('Assumptions (Battery)'!$V$9,Model!AF$1,'Assumptions (Battery)'!$V$12,'Assumptions (Battery)'!$V$7*$AC$2480),0)</f>
        <v>-3.043101081</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-21.68830933</v>
      </c>
      <c r="AE2614" s="160">
        <f>IF($AD$2478&gt;0,IPMT('Assumptions (Battery)'!$V$9,Model!X$1,'Assumptions (Battery)'!$V$12,'Assumptions (Battery)'!$V$7*$AD$2480),0)</f>
        <v>-20.19117642</v>
      </c>
      <c r="AF2614" s="160">
        <f>IF($AD$2478&gt;0,IPMT('Assumptions (Battery)'!$V$9,Model!Y$1,'Assumptions (Battery)'!$V$12,'Assumptions (Battery)'!$V$7*$AD$2480),0)</f>
        <v>-18.57427289</v>
      </c>
      <c r="AG2614" s="160">
        <f>IF($AD$2478&gt;0,IPMT('Assumptions (Battery)'!$V$9,Model!Z$1,'Assumptions (Battery)'!$V$12,'Assumptions (Battery)'!$V$7*$AD$2480),0)</f>
        <v>-16.82801707</v>
      </c>
      <c r="AH2614" s="160">
        <f>IF($AD$2478&gt;0,IPMT('Assumptions (Battery)'!$V$9,Model!AA$1,'Assumptions (Battery)'!$V$12,'Assumptions (Battery)'!$V$7*$AD$2480),0)</f>
        <v>-14.94206079</v>
      </c>
      <c r="AI2614" s="160">
        <f>IF($AD$2478&gt;0,IPMT('Assumptions (Battery)'!$V$9,Model!AB$1,'Assumptions (Battery)'!$V$12,'Assumptions (Battery)'!$V$7*$AD$2480),0)</f>
        <v>-12.905228</v>
      </c>
      <c r="AJ2614" s="160">
        <f>IF($AD$2478&gt;0,IPMT('Assumptions (Battery)'!$V$9,Model!AC$1,'Assumptions (Battery)'!$V$12,'Assumptions (Battery)'!$V$7*$AD$2480),0)</f>
        <v>-10.70544859</v>
      </c>
      <c r="AK2614" s="160">
        <f>IF($AD$2478&gt;0,IPMT('Assumptions (Battery)'!$V$9,Model!AD$1,'Assumptions (Battery)'!$V$12,'Assumptions (Battery)'!$V$7*$AD$2480),0)</f>
        <v>-8.329686826</v>
      </c>
      <c r="AL2614" s="160">
        <f>IF($AD$2478&gt;0,IPMT('Assumptions (Battery)'!$V$9,Model!AE$1,'Assumptions (Battery)'!$V$12,'Assumptions (Battery)'!$V$7*$AD$2480),0)</f>
        <v>-5.763864122</v>
      </c>
      <c r="AM2614" s="160">
        <f>IF($AD$2478&gt;0,IPMT('Assumptions (Battery)'!$V$9,Model!AF$1,'Assumptions (Battery)'!$V$12,'Assumptions (Battery)'!$V$7*$AD$2480),0)</f>
        <v>-2.992775602</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-21.18523689</v>
      </c>
      <c r="AF2615" s="160">
        <f>IF($AE$2478&gt;0,IPMT('Assumptions (Battery)'!$V$9,Model!X$1,'Assumptions (Battery)'!$V$12,'Assumptions (Battery)'!$V$7*$AE$2480),0)</f>
        <v>-19.72283082</v>
      </c>
      <c r="AG2615" s="160">
        <f>IF($AE$2478&gt;0,IPMT('Assumptions (Battery)'!$V$9,Model!Y$1,'Assumptions (Battery)'!$V$12,'Assumptions (Battery)'!$V$7*$AE$2480),0)</f>
        <v>-18.14343226</v>
      </c>
      <c r="AH2615" s="160">
        <f>IF($AE$2478&gt;0,IPMT('Assumptions (Battery)'!$V$9,Model!Z$1,'Assumptions (Battery)'!$V$12,'Assumptions (Battery)'!$V$7*$AE$2480),0)</f>
        <v>-16.43768182</v>
      </c>
      <c r="AI2615" s="160">
        <f>IF($AE$2478&gt;0,IPMT('Assumptions (Battery)'!$V$9,Model!AA$1,'Assumptions (Battery)'!$V$12,'Assumptions (Battery)'!$V$7*$AE$2480),0)</f>
        <v>-14.59547135</v>
      </c>
      <c r="AJ2615" s="160">
        <f>IF($AE$2478&gt;0,IPMT('Assumptions (Battery)'!$V$9,Model!AB$1,'Assumptions (Battery)'!$V$12,'Assumptions (Battery)'!$V$7*$AE$2480),0)</f>
        <v>-12.60588403</v>
      </c>
      <c r="AK2615" s="160">
        <f>IF($AE$2478&gt;0,IPMT('Assumptions (Battery)'!$V$9,Model!AC$1,'Assumptions (Battery)'!$V$12,'Assumptions (Battery)'!$V$7*$AE$2480),0)</f>
        <v>-10.45712973</v>
      </c>
      <c r="AL2615" s="160">
        <f>IF($AE$2478&gt;0,IPMT('Assumptions (Battery)'!$V$9,Model!AD$1,'Assumptions (Battery)'!$V$12,'Assumptions (Battery)'!$V$7*$AE$2480),0)</f>
        <v>-8.136475092</v>
      </c>
      <c r="AM2615" s="160">
        <f>IF($AE$2478&gt;0,IPMT('Assumptions (Battery)'!$V$9,Model!AE$1,'Assumptions (Battery)'!$V$12,'Assumptions (Battery)'!$V$7*$AE$2480),0)</f>
        <v>-5.630168077</v>
      </c>
      <c r="AN2615" s="160">
        <f>IF($AE$2478&gt;0,IPMT('Assumptions (Battery)'!$V$9,Model!AF$1,'Assumptions (Battery)'!$V$12,'Assumptions (Battery)'!$V$7*$AE$2480),0)</f>
        <v>-2.923356502</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-20.65447844</v>
      </c>
      <c r="AG2616" s="160">
        <f>IF($AF$2478&gt;0,IPMT('Assumptions (Battery)'!$V$9,Model!X$1,'Assumptions (Battery)'!$V$12,'Assumptions (Battery)'!$V$7*$AF$2480),0)</f>
        <v>-19.22871035</v>
      </c>
      <c r="AH2616" s="160">
        <f>IF($AF$2478&gt;0,IPMT('Assumptions (Battery)'!$V$9,Model!Y$1,'Assumptions (Battery)'!$V$12,'Assumptions (Battery)'!$V$7*$AF$2480),0)</f>
        <v>-17.68888082</v>
      </c>
      <c r="AI2616" s="160">
        <f>IF($AF$2478&gt;0,IPMT('Assumptions (Battery)'!$V$9,Model!Z$1,'Assumptions (Battery)'!$V$12,'Assumptions (Battery)'!$V$7*$AF$2480),0)</f>
        <v>-16.02586492</v>
      </c>
      <c r="AJ2616" s="160">
        <f>IF($AF$2478&gt;0,IPMT('Assumptions (Battery)'!$V$9,Model!AA$1,'Assumptions (Battery)'!$V$12,'Assumptions (Battery)'!$V$7*$AF$2480),0)</f>
        <v>-14.22980776</v>
      </c>
      <c r="AK2616" s="160">
        <f>IF($AF$2478&gt;0,IPMT('Assumptions (Battery)'!$V$9,Model!AB$1,'Assumptions (Battery)'!$V$12,'Assumptions (Battery)'!$V$7*$AF$2480),0)</f>
        <v>-12.29006602</v>
      </c>
      <c r="AL2616" s="160">
        <f>IF($AF$2478&gt;0,IPMT('Assumptions (Battery)'!$V$9,Model!AC$1,'Assumptions (Battery)'!$V$12,'Assumptions (Battery)'!$V$7*$AF$2480),0)</f>
        <v>-10.19514494</v>
      </c>
      <c r="AM2616" s="160">
        <f>IF($AF$2478&gt;0,IPMT('Assumptions (Battery)'!$V$9,Model!AD$1,'Assumptions (Battery)'!$V$12,'Assumptions (Battery)'!$V$7*$AF$2480),0)</f>
        <v>-7.932630171</v>
      </c>
      <c r="AN2616" s="160">
        <f>IF($AF$2478&gt;0,IPMT('Assumptions (Battery)'!$V$9,Model!AE$1,'Assumptions (Battery)'!$V$12,'Assumptions (Battery)'!$V$7*$AF$2480),0)</f>
        <v>-5.489114223</v>
      </c>
      <c r="AO2616" s="160">
        <f>IF($AF$2478&gt;0,IPMT('Assumptions (Battery)'!$V$9,Model!AF$1,'Assumptions (Battery)'!$V$12,'Assumptions (Battery)'!$V$7*$AF$2480),0)</f>
        <v>-2.850117001</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-20.21501092</v>
      </c>
      <c r="AH2617" s="160">
        <f>IF($AG$2478&gt;0,IPMT('Assumptions (Battery)'!$V$9,Model!X$1,'Assumptions (Battery)'!$V$12,'Assumptions (Battery)'!$V$7*$AG$2480),0)</f>
        <v>-18.81957905</v>
      </c>
      <c r="AI2617" s="160">
        <f>IF($AG$2478&gt;0,IPMT('Assumptions (Battery)'!$V$9,Model!Y$1,'Assumptions (Battery)'!$V$12,'Assumptions (Battery)'!$V$7*$AG$2480),0)</f>
        <v>-17.31251263</v>
      </c>
      <c r="AJ2617" s="160">
        <f>IF($AG$2478&gt;0,IPMT('Assumptions (Battery)'!$V$9,Model!Z$1,'Assumptions (Battery)'!$V$12,'Assumptions (Battery)'!$V$7*$AG$2480),0)</f>
        <v>-15.6848809</v>
      </c>
      <c r="AK2617" s="160">
        <f>IF($AG$2478&gt;0,IPMT('Assumptions (Battery)'!$V$9,Model!AA$1,'Assumptions (Battery)'!$V$12,'Assumptions (Battery)'!$V$7*$AG$2480),0)</f>
        <v>-13.92703863</v>
      </c>
      <c r="AL2617" s="160">
        <f>IF($AG$2478&gt;0,IPMT('Assumptions (Battery)'!$V$9,Model!AB$1,'Assumptions (Battery)'!$V$12,'Assumptions (Battery)'!$V$7*$AG$2480),0)</f>
        <v>-12.02856898</v>
      </c>
      <c r="AM2617" s="160">
        <f>IF($AG$2478&gt;0,IPMT('Assumptions (Battery)'!$V$9,Model!AC$1,'Assumptions (Battery)'!$V$12,'Assumptions (Battery)'!$V$7*$AG$2480),0)</f>
        <v>-9.97822176</v>
      </c>
      <c r="AN2617" s="160">
        <f>IF($AG$2478&gt;0,IPMT('Assumptions (Battery)'!$V$9,Model!AD$1,'Assumptions (Battery)'!$V$12,'Assumptions (Battery)'!$V$7*$AG$2480),0)</f>
        <v>-7.76384676</v>
      </c>
      <c r="AO2617" s="160">
        <f>IF($AG$2478&gt;0,IPMT('Assumptions (Battery)'!$V$9,Model!AE$1,'Assumptions (Battery)'!$V$12,'Assumptions (Battery)'!$V$7*$AG$2480),0)</f>
        <v>-5.37232176</v>
      </c>
      <c r="AP2617" s="160">
        <f>IF($AG$2478&gt;0,IPMT('Assumptions (Battery)'!$V$9,Model!AF$1,'Assumptions (Battery)'!$V$12,'Assumptions (Battery)'!$V$7*$AG$2480),0)</f>
        <v>-2.78947476</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-20.36417793</v>
      </c>
      <c r="AI2618" s="160">
        <f>IF($AH$2478&gt;0,IPMT('Assumptions (Battery)'!$V$9,Model!X$1,'Assumptions (Battery)'!$V$12,'Assumptions (Battery)'!$V$7*$AH$2480),0)</f>
        <v>-18.95844914</v>
      </c>
      <c r="AJ2618" s="160">
        <f>IF($AH$2478&gt;0,IPMT('Assumptions (Battery)'!$V$9,Model!Y$1,'Assumptions (Battery)'!$V$12,'Assumptions (Battery)'!$V$7*$AH$2480),0)</f>
        <v>-17.44026205</v>
      </c>
      <c r="AK2618" s="160">
        <f>IF($AH$2478&gt;0,IPMT('Assumptions (Battery)'!$V$9,Model!Z$1,'Assumptions (Battery)'!$V$12,'Assumptions (Battery)'!$V$7*$AH$2480),0)</f>
        <v>-15.80061999</v>
      </c>
      <c r="AL2618" s="160">
        <f>IF($AH$2478&gt;0,IPMT('Assumptions (Battery)'!$V$9,Model!AA$1,'Assumptions (Battery)'!$V$12,'Assumptions (Battery)'!$V$7*$AH$2480),0)</f>
        <v>-14.02980656</v>
      </c>
      <c r="AM2618" s="160">
        <f>IF($AH$2478&gt;0,IPMT('Assumptions (Battery)'!$V$9,Model!AB$1,'Assumptions (Battery)'!$V$12,'Assumptions (Battery)'!$V$7*$AH$2480),0)</f>
        <v>-12.11732806</v>
      </c>
      <c r="AN2618" s="160">
        <f>IF($AH$2478&gt;0,IPMT('Assumptions (Battery)'!$V$9,Model!AC$1,'Assumptions (Battery)'!$V$12,'Assumptions (Battery)'!$V$7*$AH$2480),0)</f>
        <v>-10.05185128</v>
      </c>
      <c r="AO2618" s="160">
        <f>IF($AH$2478&gt;0,IPMT('Assumptions (Battery)'!$V$9,Model!AD$1,'Assumptions (Battery)'!$V$12,'Assumptions (Battery)'!$V$7*$AH$2480),0)</f>
        <v>-7.821136359</v>
      </c>
      <c r="AP2618" s="160">
        <f>IF($AH$2478&gt;0,IPMT('Assumptions (Battery)'!$V$9,Model!AE$1,'Assumptions (Battery)'!$V$12,'Assumptions (Battery)'!$V$7*$AH$2480),0)</f>
        <v>-5.411964242</v>
      </c>
      <c r="AQ2618" s="160">
        <f>IF($AH$2478&gt;0,IPMT('Assumptions (Battery)'!$V$9,Model!AF$1,'Assumptions (Battery)'!$V$12,'Assumptions (Battery)'!$V$7*$AH$2480),0)</f>
        <v>-2.810058357</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-20.51119041</v>
      </c>
      <c r="AJ2619" s="160">
        <f>IF($AI$2478&gt;0,IPMT('Assumptions (Battery)'!$V$9,Model!X$1,'Assumptions (Battery)'!$V$12,'Assumptions (Battery)'!$V$7*$AI$2480),0)</f>
        <v>-19.09531342</v>
      </c>
      <c r="AK2619" s="160">
        <f>IF($AI$2478&gt;0,IPMT('Assumptions (Battery)'!$V$9,Model!Y$1,'Assumptions (Battery)'!$V$12,'Assumptions (Battery)'!$V$7*$AI$2480),0)</f>
        <v>-17.56616628</v>
      </c>
      <c r="AL2619" s="160">
        <f>IF($AI$2478&gt;0,IPMT('Assumptions (Battery)'!$V$9,Model!Z$1,'Assumptions (Battery)'!$V$12,'Assumptions (Battery)'!$V$7*$AI$2480),0)</f>
        <v>-15.91468736</v>
      </c>
      <c r="AM2619" s="160">
        <f>IF($AI$2478&gt;0,IPMT('Assumptions (Battery)'!$V$9,Model!AA$1,'Assumptions (Battery)'!$V$12,'Assumptions (Battery)'!$V$7*$AI$2480),0)</f>
        <v>-14.13109013</v>
      </c>
      <c r="AN2619" s="160">
        <f>IF($AI$2478&gt;0,IPMT('Assumptions (Battery)'!$V$9,Model!AB$1,'Assumptions (Battery)'!$V$12,'Assumptions (Battery)'!$V$7*$AI$2480),0)</f>
        <v>-12.20480512</v>
      </c>
      <c r="AO2619" s="160">
        <f>IF($AI$2478&gt;0,IPMT('Assumptions (Battery)'!$V$9,Model!AC$1,'Assumptions (Battery)'!$V$12,'Assumptions (Battery)'!$V$7*$AI$2480),0)</f>
        <v>-10.12441731</v>
      </c>
      <c r="AP2619" s="160">
        <f>IF($AI$2478&gt;0,IPMT('Assumptions (Battery)'!$V$9,Model!AD$1,'Assumptions (Battery)'!$V$12,'Assumptions (Battery)'!$V$7*$AI$2480),0)</f>
        <v>-7.877598478</v>
      </c>
      <c r="AQ2619" s="160">
        <f>IF($AI$2478&gt;0,IPMT('Assumptions (Battery)'!$V$9,Model!AE$1,'Assumptions (Battery)'!$V$12,'Assumptions (Battery)'!$V$7*$AI$2480),0)</f>
        <v>-5.451034136</v>
      </c>
      <c r="AR2619" s="160">
        <f>IF($AI$2478&gt;0,IPMT('Assumptions (Battery)'!$V$9,Model!AF$1,'Assumptions (Battery)'!$V$12,'Assumptions (Battery)'!$V$7*$AI$2480),0)</f>
        <v>-2.830344648</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-20.52897165</v>
      </c>
      <c r="AK2620" s="160">
        <f>IF($AJ$2478&gt;0,IPMT('Assumptions (Battery)'!$V$9,Model!X$1,'Assumptions (Battery)'!$V$12,'Assumptions (Battery)'!$V$7*$AJ$2480),0)</f>
        <v>-19.11186724</v>
      </c>
      <c r="AL2620" s="160">
        <f>IF($AJ$2478&gt;0,IPMT('Assumptions (Battery)'!$V$9,Model!Y$1,'Assumptions (Battery)'!$V$12,'Assumptions (Battery)'!$V$7*$AJ$2480),0)</f>
        <v>-17.58139447</v>
      </c>
      <c r="AM2620" s="160">
        <f>IF($AJ$2478&gt;0,IPMT('Assumptions (Battery)'!$V$9,Model!Z$1,'Assumptions (Battery)'!$V$12,'Assumptions (Battery)'!$V$7*$AJ$2480),0)</f>
        <v>-15.92848387</v>
      </c>
      <c r="AN2620" s="160">
        <f>IF($AJ$2478&gt;0,IPMT('Assumptions (Battery)'!$V$9,Model!AA$1,'Assumptions (Battery)'!$V$12,'Assumptions (Battery)'!$V$7*$AJ$2480),0)</f>
        <v>-14.14334044</v>
      </c>
      <c r="AO2620" s="160">
        <f>IF($AJ$2478&gt;0,IPMT('Assumptions (Battery)'!$V$9,Model!AB$1,'Assumptions (Battery)'!$V$12,'Assumptions (Battery)'!$V$7*$AJ$2480),0)</f>
        <v>-12.21538552</v>
      </c>
      <c r="AP2620" s="160">
        <f>IF($AJ$2478&gt;0,IPMT('Assumptions (Battery)'!$V$9,Model!AC$1,'Assumptions (Battery)'!$V$12,'Assumptions (Battery)'!$V$7*$AJ$2480),0)</f>
        <v>-10.13319421</v>
      </c>
      <c r="AQ2620" s="160">
        <f>IF($AJ$2478&gt;0,IPMT('Assumptions (Battery)'!$V$9,Model!AD$1,'Assumptions (Battery)'!$V$12,'Assumptions (Battery)'!$V$7*$AJ$2480),0)</f>
        <v>-7.884427603</v>
      </c>
      <c r="AR2620" s="160">
        <f>IF($AJ$2478&gt;0,IPMT('Assumptions (Battery)'!$V$9,Model!AE$1,'Assumptions (Battery)'!$V$12,'Assumptions (Battery)'!$V$7*$AJ$2480),0)</f>
        <v>-5.455759662</v>
      </c>
      <c r="AS2620" s="160">
        <f>IF($AJ$2478&gt;0,IPMT('Assumptions (Battery)'!$V$9,Model!AF$1,'Assumptions (Battery)'!$V$12,'Assumptions (Battery)'!$V$7*$AJ$2480),0)</f>
        <v>-2.832798286</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-20.66949472</v>
      </c>
      <c r="AL2621" s="160">
        <f>IF($AK$2478&gt;0,IPMT('Assumptions (Battery)'!$V$9,Model!X$1,'Assumptions (Battery)'!$V$12,'Assumptions (Battery)'!$V$7*$AK$2480),0)</f>
        <v>-19.24269007</v>
      </c>
      <c r="AM2621" s="160">
        <f>IF($AK$2478&gt;0,IPMT('Assumptions (Battery)'!$V$9,Model!Y$1,'Assumptions (Battery)'!$V$12,'Assumptions (Battery)'!$V$7*$AK$2480),0)</f>
        <v>-17.70174105</v>
      </c>
      <c r="AN2621" s="160">
        <f>IF($AK$2478&gt;0,IPMT('Assumptions (Battery)'!$V$9,Model!Z$1,'Assumptions (Battery)'!$V$12,'Assumptions (Battery)'!$V$7*$AK$2480),0)</f>
        <v>-16.0375161</v>
      </c>
      <c r="AO2621" s="160">
        <f>IF($AK$2478&gt;0,IPMT('Assumptions (Battery)'!$V$9,Model!AA$1,'Assumptions (Battery)'!$V$12,'Assumptions (Battery)'!$V$7*$AK$2480),0)</f>
        <v>-14.24015316</v>
      </c>
      <c r="AP2621" s="160">
        <f>IF($AK$2478&gt;0,IPMT('Assumptions (Battery)'!$V$9,Model!AB$1,'Assumptions (Battery)'!$V$12,'Assumptions (Battery)'!$V$7*$AK$2480),0)</f>
        <v>-12.29900118</v>
      </c>
      <c r="AQ2621" s="160">
        <f>IF($AK$2478&gt;0,IPMT('Assumptions (Battery)'!$V$9,Model!AC$1,'Assumptions (Battery)'!$V$12,'Assumptions (Battery)'!$V$7*$AK$2480),0)</f>
        <v>-10.20255704</v>
      </c>
      <c r="AR2621" s="160">
        <f>IF($AK$2478&gt;0,IPMT('Assumptions (Battery)'!$V$9,Model!AD$1,'Assumptions (Battery)'!$V$12,'Assumptions (Battery)'!$V$7*$AK$2480),0)</f>
        <v>-7.938397378</v>
      </c>
      <c r="AS2621" s="160">
        <f>IF($AK$2478&gt;0,IPMT('Assumptions (Battery)'!$V$9,Model!AE$1,'Assumptions (Battery)'!$V$12,'Assumptions (Battery)'!$V$7*$AK$2480),0)</f>
        <v>-5.493104938</v>
      </c>
      <c r="AT2621" s="160">
        <f>IF($AK$2478&gt;0,IPMT('Assumptions (Battery)'!$V$9,Model!AF$1,'Assumptions (Battery)'!$V$12,'Assumptions (Battery)'!$V$7*$AK$2480),0)</f>
        <v>-2.852189102</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-20.80756516</v>
      </c>
      <c r="AM2622" s="160">
        <f>IF($AL$2478&gt;0,IPMT('Assumptions (Battery)'!$V$9,Model!X$1,'Assumptions (Battery)'!$V$12,'Assumptions (Battery)'!$V$7*$AL$2480),0)</f>
        <v>-19.37122958</v>
      </c>
      <c r="AN2622" s="160">
        <f>IF($AL$2478&gt;0,IPMT('Assumptions (Battery)'!$V$9,Model!Y$1,'Assumptions (Battery)'!$V$12,'Assumptions (Battery)'!$V$7*$AL$2480),0)</f>
        <v>-17.81998715</v>
      </c>
      <c r="AO2622" s="160">
        <f>IF($AL$2478&gt;0,IPMT('Assumptions (Battery)'!$V$9,Model!Z$1,'Assumptions (Battery)'!$V$12,'Assumptions (Battery)'!$V$7*$AL$2480),0)</f>
        <v>-16.14464532</v>
      </c>
      <c r="AP2622" s="160">
        <f>IF($AL$2478&gt;0,IPMT('Assumptions (Battery)'!$V$9,Model!AA$1,'Assumptions (Battery)'!$V$12,'Assumptions (Battery)'!$V$7*$AL$2480),0)</f>
        <v>-14.33527615</v>
      </c>
      <c r="AQ2622" s="160">
        <f>IF($AL$2478&gt;0,IPMT('Assumptions (Battery)'!$V$9,Model!AB$1,'Assumptions (Battery)'!$V$12,'Assumptions (Battery)'!$V$7*$AL$2480),0)</f>
        <v>-12.38115745</v>
      </c>
      <c r="AR2622" s="160">
        <f>IF($AL$2478&gt;0,IPMT('Assumptions (Battery)'!$V$9,Model!AC$1,'Assumptions (Battery)'!$V$12,'Assumptions (Battery)'!$V$7*$AL$2480),0)</f>
        <v>-10.27070924</v>
      </c>
      <c r="AS2622" s="160">
        <f>IF($AL$2478&gt;0,IPMT('Assumptions (Battery)'!$V$9,Model!AD$1,'Assumptions (Battery)'!$V$12,'Assumptions (Battery)'!$V$7*$AL$2480),0)</f>
        <v>-7.991425186</v>
      </c>
      <c r="AT2622" s="160">
        <f>IF($AL$2478&gt;0,IPMT('Assumptions (Battery)'!$V$9,Model!AE$1,'Assumptions (Battery)'!$V$12,'Assumptions (Battery)'!$V$7*$AL$2480),0)</f>
        <v>-5.529798404</v>
      </c>
      <c r="AU2622" s="160">
        <f>IF($AL$2478&gt;0,IPMT('Assumptions (Battery)'!$V$9,Model!AF$1,'Assumptions (Battery)'!$V$12,'Assumptions (Battery)'!$V$7*$AL$2480),0)</f>
        <v>-2.871241479</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-20.94322152</v>
      </c>
      <c r="AN2623" s="160">
        <f>IF($AM$2478&gt;0,IPMT('Assumptions (Battery)'!$V$9,Model!X$1,'Assumptions (Battery)'!$V$12,'Assumptions (Battery)'!$V$7*$AM$2480),0)</f>
        <v>-19.49752164</v>
      </c>
      <c r="AO2623" s="160">
        <f>IF($AM$2478&gt;0,IPMT('Assumptions (Battery)'!$V$9,Model!Y$1,'Assumptions (Battery)'!$V$12,'Assumptions (Battery)'!$V$7*$AM$2480),0)</f>
        <v>-17.93616578</v>
      </c>
      <c r="AP2623" s="160">
        <f>IF($AM$2478&gt;0,IPMT('Assumptions (Battery)'!$V$9,Model!Z$1,'Assumptions (Battery)'!$V$12,'Assumptions (Battery)'!$V$7*$AM$2480),0)</f>
        <v>-16.24990145</v>
      </c>
      <c r="AQ2623" s="160">
        <f>IF($AM$2478&gt;0,IPMT('Assumptions (Battery)'!$V$9,Model!AA$1,'Assumptions (Battery)'!$V$12,'Assumptions (Battery)'!$V$7*$AM$2480),0)</f>
        <v>-14.42873597</v>
      </c>
      <c r="AR2623" s="160">
        <f>IF($AM$2478&gt;0,IPMT('Assumptions (Battery)'!$V$9,Model!AB$1,'Assumptions (Battery)'!$V$12,'Assumptions (Battery)'!$V$7*$AM$2480),0)</f>
        <v>-12.46187725</v>
      </c>
      <c r="AS2623" s="160">
        <f>IF($AM$2478&gt;0,IPMT('Assumptions (Battery)'!$V$9,Model!AC$1,'Assumptions (Battery)'!$V$12,'Assumptions (Battery)'!$V$7*$AM$2480),0)</f>
        <v>-10.33766984</v>
      </c>
      <c r="AT2623" s="160">
        <f>IF($AM$2478&gt;0,IPMT('Assumptions (Battery)'!$V$9,Model!AD$1,'Assumptions (Battery)'!$V$12,'Assumptions (Battery)'!$V$7*$AM$2480),0)</f>
        <v>-8.043525833</v>
      </c>
      <c r="AU2623" s="160">
        <f>IF($AM$2478&gt;0,IPMT('Assumptions (Battery)'!$V$9,Model!AE$1,'Assumptions (Battery)'!$V$12,'Assumptions (Battery)'!$V$7*$AM$2480),0)</f>
        <v>-5.565850305</v>
      </c>
      <c r="AV2623" s="160">
        <f>IF($AM$2478&gt;0,IPMT('Assumptions (Battery)'!$V$9,Model!AF$1,'Assumptions (Battery)'!$V$12,'Assumptions (Battery)'!$V$7*$AM$2480),0)</f>
        <v>-2.889960735</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-42.15250308</v>
      </c>
      <c r="AO2624" s="160">
        <f>IF($AN$2478&gt;0,IPMT('Assumptions (Battery)'!$V$9,Model!X$1,'Assumptions (Battery)'!$V$12,'Assumptions (Battery)'!$V$7*$AN$2480),0)</f>
        <v>-39.24273734</v>
      </c>
      <c r="AP2624" s="160">
        <f>IF($AN$2478&gt;0,IPMT('Assumptions (Battery)'!$V$9,Model!Y$1,'Assumptions (Battery)'!$V$12,'Assumptions (Battery)'!$V$7*$AN$2480),0)</f>
        <v>-36.10019035</v>
      </c>
      <c r="AQ2624" s="160">
        <f>IF($AN$2478&gt;0,IPMT('Assumptions (Battery)'!$V$9,Model!Z$1,'Assumptions (Battery)'!$V$12,'Assumptions (Battery)'!$V$7*$AN$2480),0)</f>
        <v>-32.7062396</v>
      </c>
      <c r="AR2624" s="160">
        <f>IF($AN$2478&gt;0,IPMT('Assumptions (Battery)'!$V$9,Model!AA$1,'Assumptions (Battery)'!$V$12,'Assumptions (Battery)'!$V$7*$AN$2480),0)</f>
        <v>-29.04077278</v>
      </c>
      <c r="AS2624" s="160">
        <f>IF($AN$2478&gt;0,IPMT('Assumptions (Battery)'!$V$9,Model!AB$1,'Assumptions (Battery)'!$V$12,'Assumptions (Battery)'!$V$7*$AN$2480),0)</f>
        <v>-25.08206863</v>
      </c>
      <c r="AT2624" s="160">
        <f>IF($AN$2478&gt;0,IPMT('Assumptions (Battery)'!$V$9,Model!AC$1,'Assumptions (Battery)'!$V$12,'Assumptions (Battery)'!$V$7*$AN$2480),0)</f>
        <v>-20.80666813</v>
      </c>
      <c r="AU2624" s="160">
        <f>IF($AN$2478&gt;0,IPMT('Assumptions (Battery)'!$V$9,Model!AD$1,'Assumptions (Battery)'!$V$12,'Assumptions (Battery)'!$V$7*$AN$2480),0)</f>
        <v>-16.1892356</v>
      </c>
      <c r="AV2624" s="160">
        <f>IF($AN$2478&gt;0,IPMT('Assumptions (Battery)'!$V$9,Model!AE$1,'Assumptions (Battery)'!$V$12,'Assumptions (Battery)'!$V$7*$AN$2480),0)</f>
        <v>-11.20240847</v>
      </c>
      <c r="AW2624" s="160">
        <f>IF($AN$2478&gt;0,IPMT('Assumptions (Battery)'!$V$9,Model!AF$1,'Assumptions (Battery)'!$V$12,'Assumptions (Battery)'!$V$7*$AN$2480),0)</f>
        <v>-5.816635168</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-42.41300226</v>
      </c>
      <c r="AP2625" s="160">
        <f>IF($AO$2478&gt;0,IPMT('Assumptions (Battery)'!$V$9,Model!X$1,'Assumptions (Battery)'!$V$12,'Assumptions (Battery)'!$V$7*$AO$2480),0)</f>
        <v>-39.4852544</v>
      </c>
      <c r="AQ2625" s="160">
        <f>IF($AO$2478&gt;0,IPMT('Assumptions (Battery)'!$V$9,Model!Y$1,'Assumptions (Battery)'!$V$12,'Assumptions (Battery)'!$V$7*$AO$2480),0)</f>
        <v>-36.32328671</v>
      </c>
      <c r="AR2625" s="160">
        <f>IF($AO$2478&gt;0,IPMT('Assumptions (Battery)'!$V$9,Model!Z$1,'Assumptions (Battery)'!$V$12,'Assumptions (Battery)'!$V$7*$AO$2480),0)</f>
        <v>-32.90836161</v>
      </c>
      <c r="AS2625" s="160">
        <f>IF($AO$2478&gt;0,IPMT('Assumptions (Battery)'!$V$9,Model!AA$1,'Assumptions (Battery)'!$V$12,'Assumptions (Battery)'!$V$7*$AO$2480),0)</f>
        <v>-29.22024249</v>
      </c>
      <c r="AT2625" s="160">
        <f>IF($AO$2478&gt;0,IPMT('Assumptions (Battery)'!$V$9,Model!AB$1,'Assumptions (Battery)'!$V$12,'Assumptions (Battery)'!$V$7*$AO$2480),0)</f>
        <v>-25.23707385</v>
      </c>
      <c r="AU2625" s="160">
        <f>IF($AO$2478&gt;0,IPMT('Assumptions (Battery)'!$V$9,Model!AC$1,'Assumptions (Battery)'!$V$12,'Assumptions (Battery)'!$V$7*$AO$2480),0)</f>
        <v>-20.93525172</v>
      </c>
      <c r="AV2625" s="160">
        <f>IF($AO$2478&gt;0,IPMT('Assumptions (Battery)'!$V$9,Model!AD$1,'Assumptions (Battery)'!$V$12,'Assumptions (Battery)'!$V$7*$AO$2480),0)</f>
        <v>-16.28928382</v>
      </c>
      <c r="AW2625" s="160">
        <f>IF($AO$2478&gt;0,IPMT('Assumptions (Battery)'!$V$9,Model!AE$1,'Assumptions (Battery)'!$V$12,'Assumptions (Battery)'!$V$7*$AO$2480),0)</f>
        <v>-11.27163848</v>
      </c>
      <c r="AX2625" s="160">
        <f>IF($AO$2478&gt;0,IPMT('Assumptions (Battery)'!$V$9,Model!AF$1,'Assumptions (Battery)'!$V$12,'Assumptions (Battery)'!$V$7*$AO$2480),0)</f>
        <v>-5.852581519</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-42.66797378</v>
      </c>
      <c r="AQ2626" s="160">
        <f>IF($AP$2478&gt;0,IPMT('Assumptions (Battery)'!$V$9,Model!X$1,'Assumptions (Battery)'!$V$12,'Assumptions (Battery)'!$V$7*$AP$2480),0)</f>
        <v>-39.72262537</v>
      </c>
      <c r="AR2626" s="160">
        <f>IF($AP$2478&gt;0,IPMT('Assumptions (Battery)'!$V$9,Model!Y$1,'Assumptions (Battery)'!$V$12,'Assumptions (Battery)'!$V$7*$AP$2480),0)</f>
        <v>-36.54164908</v>
      </c>
      <c r="AS2626" s="160">
        <f>IF($AP$2478&gt;0,IPMT('Assumptions (Battery)'!$V$9,Model!Z$1,'Assumptions (Battery)'!$V$12,'Assumptions (Battery)'!$V$7*$AP$2480),0)</f>
        <v>-33.10619469</v>
      </c>
      <c r="AT2626" s="160">
        <f>IF($AP$2478&gt;0,IPMT('Assumptions (Battery)'!$V$9,Model!AA$1,'Assumptions (Battery)'!$V$12,'Assumptions (Battery)'!$V$7*$AP$2480),0)</f>
        <v>-29.39590395</v>
      </c>
      <c r="AU2626" s="160">
        <f>IF($AP$2478&gt;0,IPMT('Assumptions (Battery)'!$V$9,Model!AB$1,'Assumptions (Battery)'!$V$12,'Assumptions (Battery)'!$V$7*$AP$2480),0)</f>
        <v>-25.38878995</v>
      </c>
      <c r="AV2626" s="160">
        <f>IF($AP$2478&gt;0,IPMT('Assumptions (Battery)'!$V$9,Model!AC$1,'Assumptions (Battery)'!$V$12,'Assumptions (Battery)'!$V$7*$AP$2480),0)</f>
        <v>-21.06110683</v>
      </c>
      <c r="AW2626" s="160">
        <f>IF($AP$2478&gt;0,IPMT('Assumptions (Battery)'!$V$9,Model!AD$1,'Assumptions (Battery)'!$V$12,'Assumptions (Battery)'!$V$7*$AP$2480),0)</f>
        <v>-16.38720906</v>
      </c>
      <c r="AX2626" s="160">
        <f>IF($AP$2478&gt;0,IPMT('Assumptions (Battery)'!$V$9,Model!AE$1,'Assumptions (Battery)'!$V$12,'Assumptions (Battery)'!$V$7*$AP$2480),0)</f>
        <v>-11.33939947</v>
      </c>
      <c r="AY2626" s="160">
        <f>IF($AP$2478&gt;0,IPMT('Assumptions (Battery)'!$V$9,Model!AF$1,'Assumptions (Battery)'!$V$12,'Assumptions (Battery)'!$V$7*$AP$2480),0)</f>
        <v>-5.887765108</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-42.91639308</v>
      </c>
      <c r="AR2627" s="160">
        <f>IF($AQ$2478&gt;0,IPMT('Assumptions (Battery)'!$V$9,Model!X$1,'Assumptions (Battery)'!$V$12,'Assumptions (Battery)'!$V$7*$AQ$2480),0)</f>
        <v>-39.95389641</v>
      </c>
      <c r="AS2627" s="160">
        <f>IF($AQ$2478&gt;0,IPMT('Assumptions (Battery)'!$V$9,Model!Y$1,'Assumptions (Battery)'!$V$12,'Assumptions (Battery)'!$V$7*$AQ$2480),0)</f>
        <v>-36.7544</v>
      </c>
      <c r="AT2627" s="160">
        <f>IF($AQ$2478&gt;0,IPMT('Assumptions (Battery)'!$V$9,Model!Z$1,'Assumptions (Battery)'!$V$12,'Assumptions (Battery)'!$V$7*$AQ$2480),0)</f>
        <v>-33.29894389</v>
      </c>
      <c r="AU2627" s="160">
        <f>IF($AQ$2478&gt;0,IPMT('Assumptions (Battery)'!$V$9,Model!AA$1,'Assumptions (Battery)'!$V$12,'Assumptions (Battery)'!$V$7*$AQ$2480),0)</f>
        <v>-29.56705128</v>
      </c>
      <c r="AV2627" s="160">
        <f>IF($AQ$2478&gt;0,IPMT('Assumptions (Battery)'!$V$9,Model!AB$1,'Assumptions (Battery)'!$V$12,'Assumptions (Battery)'!$V$7*$AQ$2480),0)</f>
        <v>-25.53660727</v>
      </c>
      <c r="AW2627" s="160">
        <f>IF($AQ$2478&gt;0,IPMT('Assumptions (Battery)'!$V$9,Model!AC$1,'Assumptions (Battery)'!$V$12,'Assumptions (Battery)'!$V$7*$AQ$2480),0)</f>
        <v>-21.18372773</v>
      </c>
      <c r="AX2627" s="160">
        <f>IF($AQ$2478&gt;0,IPMT('Assumptions (Battery)'!$V$9,Model!AD$1,'Assumptions (Battery)'!$V$12,'Assumptions (Battery)'!$V$7*$AQ$2480),0)</f>
        <v>-16.48261783</v>
      </c>
      <c r="AY2627" s="160">
        <f>IF($AQ$2478&gt;0,IPMT('Assumptions (Battery)'!$V$9,Model!AE$1,'Assumptions (Battery)'!$V$12,'Assumptions (Battery)'!$V$7*$AQ$2480),0)</f>
        <v>-11.40541914</v>
      </c>
      <c r="AZ2627" s="160">
        <f>IF($AQ$2478&gt;0,IPMT('Assumptions (Battery)'!$V$9,Model!AF$1,'Assumptions (Battery)'!$V$12,'Assumptions (Battery)'!$V$7*$AQ$2480),0)</f>
        <v>-5.922044553</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-43.15827204</v>
      </c>
      <c r="AS2628" s="160">
        <f>IF($AR$2478&gt;0,IPMT('Assumptions (Battery)'!$V$9,Model!X$1,'Assumptions (Battery)'!$V$12,'Assumptions (Battery)'!$V$7*$AR$2480),0)</f>
        <v>-40.17907859</v>
      </c>
      <c r="AT2628" s="160">
        <f>IF($AR$2478&gt;0,IPMT('Assumptions (Battery)'!$V$9,Model!Y$1,'Assumptions (Battery)'!$V$12,'Assumptions (Battery)'!$V$7*$AR$2480),0)</f>
        <v>-36.96154966</v>
      </c>
      <c r="AU2628" s="160">
        <f>IF($AR$2478&gt;0,IPMT('Assumptions (Battery)'!$V$9,Model!Z$1,'Assumptions (Battery)'!$V$12,'Assumptions (Battery)'!$V$7*$AR$2480),0)</f>
        <v>-33.48661842</v>
      </c>
      <c r="AV2628" s="160">
        <f>IF($AR$2478&gt;0,IPMT('Assumptions (Battery)'!$V$9,Model!AA$1,'Assumptions (Battery)'!$V$12,'Assumptions (Battery)'!$V$7*$AR$2480),0)</f>
        <v>-29.73369268</v>
      </c>
      <c r="AW2628" s="160">
        <f>IF($AR$2478&gt;0,IPMT('Assumptions (Battery)'!$V$9,Model!AB$1,'Assumptions (Battery)'!$V$12,'Assumptions (Battery)'!$V$7*$AR$2480),0)</f>
        <v>-25.68053287</v>
      </c>
      <c r="AX2628" s="160">
        <f>IF($AR$2478&gt;0,IPMT('Assumptions (Battery)'!$V$9,Model!AC$1,'Assumptions (Battery)'!$V$12,'Assumptions (Battery)'!$V$7*$AR$2480),0)</f>
        <v>-21.30312029</v>
      </c>
      <c r="AY2628" s="160">
        <f>IF($AR$2478&gt;0,IPMT('Assumptions (Battery)'!$V$9,Model!AD$1,'Assumptions (Battery)'!$V$12,'Assumptions (Battery)'!$V$7*$AR$2480),0)</f>
        <v>-16.5755147</v>
      </c>
      <c r="AZ2628" s="160">
        <f>IF($AR$2478&gt;0,IPMT('Assumptions (Battery)'!$V$9,Model!AE$1,'Assumptions (Battery)'!$V$12,'Assumptions (Battery)'!$V$7*$AR$2480),0)</f>
        <v>-11.46970066</v>
      </c>
      <c r="BA2628" s="160">
        <f>IF($AR$2478&gt;0,IPMT('Assumptions (Battery)'!$V$9,Model!AF$1,'Assumptions (Battery)'!$V$12,'Assumptions (Battery)'!$V$7*$AR$2480),0)</f>
        <v>-5.955421495</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-43.39324812</v>
      </c>
      <c r="AT2629" s="160">
        <f>IF($AS$2478&gt;0,IPMT('Assumptions (Battery)'!$V$9,Model!X$1,'Assumptions (Battery)'!$V$12,'Assumptions (Battery)'!$V$7*$AS$2480),0)</f>
        <v>-40.39783439</v>
      </c>
      <c r="AU2629" s="160">
        <f>IF($AS$2478&gt;0,IPMT('Assumptions (Battery)'!$V$9,Model!Y$1,'Assumptions (Battery)'!$V$12,'Assumptions (Battery)'!$V$7*$AS$2480),0)</f>
        <v>-37.16278756</v>
      </c>
      <c r="AV2629" s="160">
        <f>IF($AS$2478&gt;0,IPMT('Assumptions (Battery)'!$V$9,Model!Z$1,'Assumptions (Battery)'!$V$12,'Assumptions (Battery)'!$V$7*$AS$2480),0)</f>
        <v>-33.66893699</v>
      </c>
      <c r="AW2629" s="160">
        <f>IF($AS$2478&gt;0,IPMT('Assumptions (Battery)'!$V$9,Model!AA$1,'Assumptions (Battery)'!$V$12,'Assumptions (Battery)'!$V$7*$AS$2480),0)</f>
        <v>-29.89557837</v>
      </c>
      <c r="AX2629" s="160">
        <f>IF($AS$2478&gt;0,IPMT('Assumptions (Battery)'!$V$9,Model!AB$1,'Assumptions (Battery)'!$V$12,'Assumptions (Battery)'!$V$7*$AS$2480),0)</f>
        <v>-25.82035106</v>
      </c>
      <c r="AY2629" s="160">
        <f>IF($AS$2478&gt;0,IPMT('Assumptions (Battery)'!$V$9,Model!AC$1,'Assumptions (Battery)'!$V$12,'Assumptions (Battery)'!$V$7*$AS$2480),0)</f>
        <v>-21.41910556</v>
      </c>
      <c r="AZ2629" s="160">
        <f>IF($AS$2478&gt;0,IPMT('Assumptions (Battery)'!$V$9,Model!AD$1,'Assumptions (Battery)'!$V$12,'Assumptions (Battery)'!$V$7*$AS$2480),0)</f>
        <v>-16.66576042</v>
      </c>
      <c r="BA2629" s="160">
        <f>IF($AS$2478&gt;0,IPMT('Assumptions (Battery)'!$V$9,Model!AE$1,'Assumptions (Battery)'!$V$12,'Assumptions (Battery)'!$V$7*$AS$2480),0)</f>
        <v>-11.53214768</v>
      </c>
      <c r="BB2629" s="160">
        <f>IF($AS$2478&gt;0,IPMT('Assumptions (Battery)'!$V$9,Model!AF$1,'Assumptions (Battery)'!$V$12,'Assumptions (Battery)'!$V$7*$AS$2480),0)</f>
        <v>-5.987845908</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-43.62096012</v>
      </c>
      <c r="AU2630" s="160">
        <f>IF($AT$2478&gt;0,IPMT('Assumptions (Battery)'!$V$9,Model!X$1,'Assumptions (Battery)'!$V$12,'Assumptions (Battery)'!$V$7*$AT$2480),0)</f>
        <v>-40.60982755</v>
      </c>
      <c r="AV2630" s="160">
        <f>IF($AT$2478&gt;0,IPMT('Assumptions (Battery)'!$V$9,Model!Y$1,'Assumptions (Battery)'!$V$12,'Assumptions (Battery)'!$V$7*$AT$2480),0)</f>
        <v>-37.35780437</v>
      </c>
      <c r="AW2630" s="160">
        <f>IF($AT$2478&gt;0,IPMT('Assumptions (Battery)'!$V$9,Model!Z$1,'Assumptions (Battery)'!$V$12,'Assumptions (Battery)'!$V$7*$AT$2480),0)</f>
        <v>-33.84561934</v>
      </c>
      <c r="AX2630" s="160">
        <f>IF($AT$2478&gt;0,IPMT('Assumptions (Battery)'!$V$9,Model!AA$1,'Assumptions (Battery)'!$V$12,'Assumptions (Battery)'!$V$7*$AT$2480),0)</f>
        <v>-30.0524595</v>
      </c>
      <c r="AY2630" s="160">
        <f>IF($AT$2478&gt;0,IPMT('Assumptions (Battery)'!$V$9,Model!AB$1,'Assumptions (Battery)'!$V$12,'Assumptions (Battery)'!$V$7*$AT$2480),0)</f>
        <v>-25.95584688</v>
      </c>
      <c r="AZ2630" s="160">
        <f>IF($AT$2478&gt;0,IPMT('Assumptions (Battery)'!$V$9,Model!AC$1,'Assumptions (Battery)'!$V$12,'Assumptions (Battery)'!$V$7*$AT$2480),0)</f>
        <v>-21.53150524</v>
      </c>
      <c r="BA2630" s="160">
        <f>IF($AT$2478&gt;0,IPMT('Assumptions (Battery)'!$V$9,Model!AD$1,'Assumptions (Battery)'!$V$12,'Assumptions (Battery)'!$V$7*$AT$2480),0)</f>
        <v>-16.75321628</v>
      </c>
      <c r="BB2630" s="160">
        <f>IF($AT$2478&gt;0,IPMT('Assumptions (Battery)'!$V$9,Model!AE$1,'Assumptions (Battery)'!$V$12,'Assumptions (Battery)'!$V$7*$AT$2480),0)</f>
        <v>-11.5926642</v>
      </c>
      <c r="BC2630" s="160">
        <f>IF($AT$2478&gt;0,IPMT('Assumptions (Battery)'!$V$9,Model!AF$1,'Assumptions (Battery)'!$V$12,'Assumptions (Battery)'!$V$7*$AT$2480),0)</f>
        <v>-6.019267948</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-43.5264173</v>
      </c>
      <c r="AV2631" s="160">
        <f>IF($AU$2478&gt;0,IPMT('Assumptions (Battery)'!$V$9,Model!X$1,'Assumptions (Battery)'!$V$12,'Assumptions (Battery)'!$V$7*$AU$2480),0)</f>
        <v>-40.52181097</v>
      </c>
      <c r="AW2631" s="160">
        <f>IF($AU$2478&gt;0,IPMT('Assumptions (Battery)'!$V$9,Model!Y$1,'Assumptions (Battery)'!$V$12,'Assumptions (Battery)'!$V$7*$AU$2480),0)</f>
        <v>-37.27683613</v>
      </c>
      <c r="AX2631" s="160">
        <f>IF($AU$2478&gt;0,IPMT('Assumptions (Battery)'!$V$9,Model!Z$1,'Assumptions (Battery)'!$V$12,'Assumptions (Battery)'!$V$7*$AU$2480),0)</f>
        <v>-33.77226331</v>
      </c>
      <c r="AY2631" s="160">
        <f>IF($AU$2478&gt;0,IPMT('Assumptions (Battery)'!$V$9,Model!AA$1,'Assumptions (Battery)'!$V$12,'Assumptions (Battery)'!$V$7*$AU$2480),0)</f>
        <v>-29.98732466</v>
      </c>
      <c r="AZ2631" s="160">
        <f>IF($AU$2478&gt;0,IPMT('Assumptions (Battery)'!$V$9,Model!AB$1,'Assumptions (Battery)'!$V$12,'Assumptions (Battery)'!$V$7*$AU$2480),0)</f>
        <v>-25.89959092</v>
      </c>
      <c r="BA2631" s="160">
        <f>IF($AU$2478&gt;0,IPMT('Assumptions (Battery)'!$V$9,Model!AC$1,'Assumptions (Battery)'!$V$12,'Assumptions (Battery)'!$V$7*$AU$2480),0)</f>
        <v>-21.48483847</v>
      </c>
      <c r="BB2631" s="160">
        <f>IF($AU$2478&gt;0,IPMT('Assumptions (Battery)'!$V$9,Model!AD$1,'Assumptions (Battery)'!$V$12,'Assumptions (Battery)'!$V$7*$AU$2480),0)</f>
        <v>-16.71690584</v>
      </c>
      <c r="BC2631" s="160">
        <f>IF($AU$2478&gt;0,IPMT('Assumptions (Battery)'!$V$9,Model!AE$1,'Assumptions (Battery)'!$V$12,'Assumptions (Battery)'!$V$7*$AU$2480),0)</f>
        <v>-11.56753859</v>
      </c>
      <c r="BD2631" s="160">
        <f>IF($AU$2478&gt;0,IPMT('Assumptions (Battery)'!$V$9,Model!AF$1,'Assumptions (Battery)'!$V$12,'Assumptions (Battery)'!$V$7*$AU$2480),0)</f>
        <v>-6.006221959</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-43.73230017</v>
      </c>
      <c r="AW2632" s="160">
        <f>IF($AV$2478&gt;0,IPMT('Assumptions (Battery)'!$V$9,Model!X$1,'Assumptions (Battery)'!$V$12,'Assumptions (Battery)'!$V$7*$AV$2480),0)</f>
        <v>-40.71348185</v>
      </c>
      <c r="AX2632" s="160">
        <f>IF($AV$2478&gt;0,IPMT('Assumptions (Battery)'!$V$9,Model!Y$1,'Assumptions (Battery)'!$V$12,'Assumptions (Battery)'!$V$7*$AV$2480),0)</f>
        <v>-37.45315806</v>
      </c>
      <c r="AY2632" s="160">
        <f>IF($AV$2478&gt;0,IPMT('Assumptions (Battery)'!$V$9,Model!Z$1,'Assumptions (Battery)'!$V$12,'Assumptions (Battery)'!$V$7*$AV$2480),0)</f>
        <v>-33.93200837</v>
      </c>
      <c r="AZ2632" s="160">
        <f>IF($AV$2478&gt;0,IPMT('Assumptions (Battery)'!$V$9,Model!AA$1,'Assumptions (Battery)'!$V$12,'Assumptions (Battery)'!$V$7*$AV$2480),0)</f>
        <v>-30.12916671</v>
      </c>
      <c r="BA2632" s="160">
        <f>IF($AV$2478&gt;0,IPMT('Assumptions (Battery)'!$V$9,Model!AB$1,'Assumptions (Battery)'!$V$12,'Assumptions (Battery)'!$V$7*$AV$2480),0)</f>
        <v>-26.02209771</v>
      </c>
      <c r="BB2632" s="160">
        <f>IF($AV$2478&gt;0,IPMT('Assumptions (Battery)'!$V$9,Model!AC$1,'Assumptions (Battery)'!$V$12,'Assumptions (Battery)'!$V$7*$AV$2480),0)</f>
        <v>-21.5864632</v>
      </c>
      <c r="BC2632" s="160">
        <f>IF($AV$2478&gt;0,IPMT('Assumptions (Battery)'!$V$9,Model!AD$1,'Assumptions (Battery)'!$V$12,'Assumptions (Battery)'!$V$7*$AV$2480),0)</f>
        <v>-16.79597792</v>
      </c>
      <c r="BD2632" s="160">
        <f>IF($AV$2478&gt;0,IPMT('Assumptions (Battery)'!$V$9,Model!AE$1,'Assumptions (Battery)'!$V$12,'Assumptions (Battery)'!$V$7*$AV$2480),0)</f>
        <v>-11.62225382</v>
      </c>
      <c r="BE2632" s="160">
        <f>IF($AV$2478&gt;0,IPMT('Assumptions (Battery)'!$V$9,Model!AF$1,'Assumptions (Battery)'!$V$12,'Assumptions (Battery)'!$V$7*$AV$2480),0)</f>
        <v>-6.03463179</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-43.92970321</v>
      </c>
      <c r="AX2633" s="160">
        <f>IF($AW$2478&gt;0,IPMT('Assumptions (Battery)'!$V$9,Model!X$1,'Assumptions (Battery)'!$V$12,'Assumptions (Battery)'!$V$7*$AW$2480),0)</f>
        <v>-40.89725825</v>
      </c>
      <c r="AY2633" s="160">
        <f>IF($AW$2478&gt;0,IPMT('Assumptions (Battery)'!$V$9,Model!Y$1,'Assumptions (Battery)'!$V$12,'Assumptions (Battery)'!$V$7*$AW$2480),0)</f>
        <v>-37.62221771</v>
      </c>
      <c r="AZ2633" s="160">
        <f>IF($AW$2478&gt;0,IPMT('Assumptions (Battery)'!$V$9,Model!Z$1,'Assumptions (Battery)'!$V$12,'Assumptions (Battery)'!$V$7*$AW$2480),0)</f>
        <v>-34.08517392</v>
      </c>
      <c r="BA2633" s="160">
        <f>IF($AW$2478&gt;0,IPMT('Assumptions (Battery)'!$V$9,Model!AA$1,'Assumptions (Battery)'!$V$12,'Assumptions (Battery)'!$V$7*$AW$2480),0)</f>
        <v>-30.26516662</v>
      </c>
      <c r="BB2633" s="160">
        <f>IF($AW$2478&gt;0,IPMT('Assumptions (Battery)'!$V$9,Model!AB$1,'Assumptions (Battery)'!$V$12,'Assumptions (Battery)'!$V$7*$AW$2480),0)</f>
        <v>-26.13955875</v>
      </c>
      <c r="BC2633" s="160">
        <f>IF($AW$2478&gt;0,IPMT('Assumptions (Battery)'!$V$9,Model!AC$1,'Assumptions (Battery)'!$V$12,'Assumptions (Battery)'!$V$7*$AW$2480),0)</f>
        <v>-21.68390224</v>
      </c>
      <c r="BD2633" s="160">
        <f>IF($AW$2478&gt;0,IPMT('Assumptions (Battery)'!$V$9,Model!AD$1,'Assumptions (Battery)'!$V$12,'Assumptions (Battery)'!$V$7*$AW$2480),0)</f>
        <v>-16.87179321</v>
      </c>
      <c r="BE2633" s="160">
        <f>IF($AW$2478&gt;0,IPMT('Assumptions (Battery)'!$V$9,Model!AE$1,'Assumptions (Battery)'!$V$12,'Assumptions (Battery)'!$V$7*$AW$2480),0)</f>
        <v>-11.67471546</v>
      </c>
      <c r="BF2633" s="160">
        <f>IF($AW$2478&gt;0,IPMT('Assumptions (Battery)'!$V$9,Model!AF$1,'Assumptions (Battery)'!$V$12,'Assumptions (Battery)'!$V$7*$AW$2480),0)</f>
        <v>-6.061871488</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-44.11817688</v>
      </c>
      <c r="AY2634" s="160">
        <f>IF($AX$2478&gt;0,IPMT('Assumptions (Battery)'!$V$9,Model!X$1,'Assumptions (Battery)'!$V$12,'Assumptions (Battery)'!$V$7*$AX$2480),0)</f>
        <v>-41.07272169</v>
      </c>
      <c r="AZ2634" s="160">
        <f>IF($AX$2478&gt;0,IPMT('Assumptions (Battery)'!$V$9,Model!Y$1,'Assumptions (Battery)'!$V$12,'Assumptions (Battery)'!$V$7*$AX$2480),0)</f>
        <v>-37.78363008</v>
      </c>
      <c r="BA2634" s="160">
        <f>IF($AX$2478&gt;0,IPMT('Assumptions (Battery)'!$V$9,Model!Z$1,'Assumptions (Battery)'!$V$12,'Assumptions (Battery)'!$V$7*$AX$2480),0)</f>
        <v>-34.23141114</v>
      </c>
      <c r="BB2634" s="160">
        <f>IF($AX$2478&gt;0,IPMT('Assumptions (Battery)'!$V$9,Model!AA$1,'Assumptions (Battery)'!$V$12,'Assumptions (Battery)'!$V$7*$AX$2480),0)</f>
        <v>-30.39501469</v>
      </c>
      <c r="BC2634" s="160">
        <f>IF($AX$2478&gt;0,IPMT('Assumptions (Battery)'!$V$9,Model!AB$1,'Assumptions (Battery)'!$V$12,'Assumptions (Battery)'!$V$7*$AX$2480),0)</f>
        <v>-26.25170652</v>
      </c>
      <c r="BD2634" s="160">
        <f>IF($AX$2478&gt;0,IPMT('Assumptions (Battery)'!$V$9,Model!AC$1,'Assumptions (Battery)'!$V$12,'Assumptions (Battery)'!$V$7*$AX$2480),0)</f>
        <v>-21.7769337</v>
      </c>
      <c r="BE2634" s="160">
        <f>IF($AX$2478&gt;0,IPMT('Assumptions (Battery)'!$V$9,Model!AD$1,'Assumptions (Battery)'!$V$12,'Assumptions (Battery)'!$V$7*$AX$2480),0)</f>
        <v>-16.94417906</v>
      </c>
      <c r="BF2634" s="160">
        <f>IF($AX$2478&gt;0,IPMT('Assumptions (Battery)'!$V$9,Model!AE$1,'Assumptions (Battery)'!$V$12,'Assumptions (Battery)'!$V$7*$AX$2480),0)</f>
        <v>-11.72480404</v>
      </c>
      <c r="BG2634" s="160">
        <f>IF($AX$2478&gt;0,IPMT('Assumptions (Battery)'!$V$9,Model!AF$1,'Assumptions (Battery)'!$V$12,'Assumptions (Battery)'!$V$7*$AX$2480),0)</f>
        <v>-6.087879021</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-44.29746991</v>
      </c>
      <c r="AZ2635" s="160">
        <f>IF($AY$2478&gt;0,IPMT('Assumptions (Battery)'!$V$9,Model!X$1,'Assumptions (Battery)'!$V$12,'Assumptions (Battery)'!$V$7*$AY$2480),0)</f>
        <v>-41.23963821</v>
      </c>
      <c r="BA2635" s="160">
        <f>IF($AY$2478&gt;0,IPMT('Assumptions (Battery)'!$V$9,Model!Y$1,'Assumptions (Battery)'!$V$12,'Assumptions (Battery)'!$V$7*$AY$2480),0)</f>
        <v>-37.93717998</v>
      </c>
      <c r="BB2635" s="160">
        <f>IF($AY$2478&gt;0,IPMT('Assumptions (Battery)'!$V$9,Model!Z$1,'Assumptions (Battery)'!$V$12,'Assumptions (Battery)'!$V$7*$AY$2480),0)</f>
        <v>-34.37052508</v>
      </c>
      <c r="BC2635" s="160">
        <f>IF($AY$2478&gt;0,IPMT('Assumptions (Battery)'!$V$9,Model!AA$1,'Assumptions (Battery)'!$V$12,'Assumptions (Battery)'!$V$7*$AY$2480),0)</f>
        <v>-30.5185378</v>
      </c>
      <c r="BD2635" s="160">
        <f>IF($AY$2478&gt;0,IPMT('Assumptions (Battery)'!$V$9,Model!AB$1,'Assumptions (Battery)'!$V$12,'Assumptions (Battery)'!$V$7*$AY$2480),0)</f>
        <v>-26.35839153</v>
      </c>
      <c r="BE2635" s="160">
        <f>IF($AY$2478&gt;0,IPMT('Assumptions (Battery)'!$V$9,Model!AC$1,'Assumptions (Battery)'!$V$12,'Assumptions (Battery)'!$V$7*$AY$2480),0)</f>
        <v>-21.86543356</v>
      </c>
      <c r="BF2635" s="160">
        <f>IF($AY$2478&gt;0,IPMT('Assumptions (Battery)'!$V$9,Model!AD$1,'Assumptions (Battery)'!$V$12,'Assumptions (Battery)'!$V$7*$AY$2480),0)</f>
        <v>-17.01303896</v>
      </c>
      <c r="BG2635" s="160">
        <f>IF($AY$2478&gt;0,IPMT('Assumptions (Battery)'!$V$9,Model!AE$1,'Assumptions (Battery)'!$V$12,'Assumptions (Battery)'!$V$7*$AY$2480),0)</f>
        <v>-11.77245278</v>
      </c>
      <c r="BH2635" s="160">
        <f>IF($AY$2478&gt;0,IPMT('Assumptions (Battery)'!$V$9,Model!AF$1,'Assumptions (Battery)'!$V$12,'Assumptions (Battery)'!$V$7*$AY$2480),0)</f>
        <v>-6.112619714</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-44.46666069</v>
      </c>
      <c r="BA2636" s="160">
        <f>IF($AZ$2478&gt;0,IPMT('Assumptions (Battery)'!$V$9,Model!X$1,'Assumptions (Battery)'!$V$12,'Assumptions (Battery)'!$V$7*$AZ$2480),0)</f>
        <v>-41.39714984</v>
      </c>
      <c r="BB2636" s="160">
        <f>IF($AZ$2478&gt;0,IPMT('Assumptions (Battery)'!$V$9,Model!Y$1,'Assumptions (Battery)'!$V$12,'Assumptions (Battery)'!$V$7*$AZ$2480),0)</f>
        <v>-38.08207812</v>
      </c>
      <c r="BC2636" s="160">
        <f>IF($AZ$2478&gt;0,IPMT('Assumptions (Battery)'!$V$9,Model!Z$1,'Assumptions (Battery)'!$V$12,'Assumptions (Battery)'!$V$7*$AZ$2480),0)</f>
        <v>-34.50180066</v>
      </c>
      <c r="BD2636" s="160">
        <f>IF($AZ$2478&gt;0,IPMT('Assumptions (Battery)'!$V$9,Model!AA$1,'Assumptions (Battery)'!$V$12,'Assumptions (Battery)'!$V$7*$AZ$2480),0)</f>
        <v>-30.63510101</v>
      </c>
      <c r="BE2636" s="160">
        <f>IF($AZ$2478&gt;0,IPMT('Assumptions (Battery)'!$V$9,Model!AB$1,'Assumptions (Battery)'!$V$12,'Assumptions (Battery)'!$V$7*$AZ$2480),0)</f>
        <v>-26.45906538</v>
      </c>
      <c r="BF2636" s="160">
        <f>IF($AZ$2478&gt;0,IPMT('Assumptions (Battery)'!$V$9,Model!AC$1,'Assumptions (Battery)'!$V$12,'Assumptions (Battery)'!$V$7*$AZ$2480),0)</f>
        <v>-21.94894691</v>
      </c>
      <c r="BG2636" s="160">
        <f>IF($AZ$2478&gt;0,IPMT('Assumptions (Battery)'!$V$9,Model!AD$1,'Assumptions (Battery)'!$V$12,'Assumptions (Battery)'!$V$7*$AZ$2480),0)</f>
        <v>-17.07801895</v>
      </c>
      <c r="BH2636" s="160">
        <f>IF($AZ$2478&gt;0,IPMT('Assumptions (Battery)'!$V$9,Model!AE$1,'Assumptions (Battery)'!$V$12,'Assumptions (Battery)'!$V$7*$AZ$2480),0)</f>
        <v>-11.81741676</v>
      </c>
      <c r="BI2636" s="160">
        <f>IF($AZ$2478&gt;0,IPMT('Assumptions (Battery)'!$V$9,Model!AF$1,'Assumptions (Battery)'!$V$12,'Assumptions (Battery)'!$V$7*$AZ$2480),0)</f>
        <v>-6.135966395</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0.0007798837098</v>
      </c>
      <c r="L2638" s="177">
        <f t="shared" si="94"/>
        <v>0.001336553678</v>
      </c>
      <c r="M2638" s="177">
        <f t="shared" si="94"/>
        <v>0.0009545252684</v>
      </c>
      <c r="N2638" s="177">
        <f t="shared" si="94"/>
        <v>0.0006816478332</v>
      </c>
      <c r="O2638" s="177">
        <f t="shared" si="94"/>
        <v>0.0004873590993</v>
      </c>
      <c r="P2638" s="177">
        <f t="shared" si="94"/>
        <v>0.0004868133444</v>
      </c>
      <c r="Q2638" s="177">
        <f t="shared" si="94"/>
        <v>0.01924994403</v>
      </c>
      <c r="R2638" s="177">
        <f t="shared" si="94"/>
        <v>0.04175865818</v>
      </c>
      <c r="S2638" s="177">
        <f t="shared" si="94"/>
        <v>0.03952244982</v>
      </c>
      <c r="T2638" s="177">
        <f t="shared" si="94"/>
        <v>0.03384807162</v>
      </c>
      <c r="U2638" s="177">
        <f t="shared" si="94"/>
        <v>0.02929062218</v>
      </c>
      <c r="V2638" s="177">
        <f t="shared" si="94"/>
        <v>0.02426322583</v>
      </c>
      <c r="W2638" s="177">
        <f t="shared" si="94"/>
        <v>0.02235421571</v>
      </c>
      <c r="X2638" s="160">
        <f t="shared" si="94"/>
        <v>252.8964012</v>
      </c>
      <c r="Y2638" s="160">
        <f t="shared" si="94"/>
        <v>674.6311088</v>
      </c>
      <c r="Z2638" s="160">
        <f t="shared" si="94"/>
        <v>951.0590704</v>
      </c>
      <c r="AA2638" s="160">
        <f t="shared" si="94"/>
        <v>1122.560651</v>
      </c>
      <c r="AB2638" s="160">
        <f t="shared" si="94"/>
        <v>1218.109452</v>
      </c>
      <c r="AC2638" s="160">
        <f t="shared" si="94"/>
        <v>1312.965387</v>
      </c>
      <c r="AD2638" s="160">
        <f t="shared" si="94"/>
        <v>1416.63348</v>
      </c>
      <c r="AE2638" s="160">
        <f t="shared" si="94"/>
        <v>1444.558529</v>
      </c>
      <c r="AF2638" s="160">
        <f t="shared" si="94"/>
        <v>1395.830982</v>
      </c>
      <c r="AG2638" s="160">
        <f t="shared" si="94"/>
        <v>1351.881894</v>
      </c>
      <c r="AH2638" s="160">
        <f t="shared" si="94"/>
        <v>1319.256158</v>
      </c>
      <c r="AI2638" s="160">
        <f t="shared" si="94"/>
        <v>1302.067251</v>
      </c>
      <c r="AJ2638" s="160">
        <f t="shared" si="94"/>
        <v>1293.614287</v>
      </c>
      <c r="AK2638" s="160">
        <f t="shared" si="94"/>
        <v>1288.676824</v>
      </c>
      <c r="AL2638" s="160">
        <f t="shared" si="94"/>
        <v>1287.420731</v>
      </c>
      <c r="AM2638" s="160">
        <f t="shared" si="94"/>
        <v>1290.140402</v>
      </c>
      <c r="AN2638" s="160">
        <f t="shared" si="94"/>
        <v>1484.774788</v>
      </c>
      <c r="AO2638" s="160">
        <f t="shared" si="94"/>
        <v>1816.416384</v>
      </c>
      <c r="AP2638" s="160">
        <f t="shared" si="94"/>
        <v>2057.646851</v>
      </c>
      <c r="AQ2638" s="160">
        <f t="shared" si="94"/>
        <v>2234.541474</v>
      </c>
      <c r="AR2638" s="160">
        <f t="shared" si="94"/>
        <v>2365.617703</v>
      </c>
      <c r="AS2638" s="160">
        <f t="shared" si="94"/>
        <v>2496.962157</v>
      </c>
      <c r="AT2638" s="160">
        <f t="shared" si="94"/>
        <v>2628.803563</v>
      </c>
      <c r="AU2638" s="160">
        <f t="shared" si="94"/>
        <v>2699.284084</v>
      </c>
      <c r="AV2638" s="160">
        <f t="shared" si="94"/>
        <v>2708.883364</v>
      </c>
      <c r="AW2638" s="160">
        <f t="shared" si="94"/>
        <v>2719.298979</v>
      </c>
      <c r="AX2638" s="160">
        <f t="shared" si="94"/>
        <v>2730.139682</v>
      </c>
      <c r="AY2638" s="160">
        <f t="shared" si="94"/>
        <v>2741.118378</v>
      </c>
      <c r="AZ2638" s="160">
        <f t="shared" si="94"/>
        <v>2751.522918</v>
      </c>
      <c r="BA2638" s="160">
        <f t="shared" si="94"/>
        <v>2362.757534</v>
      </c>
      <c r="BB2638" s="177">
        <f t="shared" si="94"/>
        <v>1688.426768</v>
      </c>
      <c r="BC2638" s="177">
        <f t="shared" si="94"/>
        <v>1207.398403</v>
      </c>
      <c r="BD2638" s="177">
        <f t="shared" si="94"/>
        <v>863.8265671</v>
      </c>
      <c r="BE2638" s="177">
        <f t="shared" si="94"/>
        <v>618.1163053</v>
      </c>
      <c r="BF2638" s="177">
        <f t="shared" si="94"/>
        <v>371.6587474</v>
      </c>
      <c r="BG2638" s="177">
        <f t="shared" si="94"/>
        <v>123.9508167</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0.0007798837098</v>
      </c>
      <c r="L2647" s="360">
        <f>IF($K$2478&gt;0,'Assumptions (Battery)'!W$13*$K$2480,0)</f>
        <v>0.001336553678</v>
      </c>
      <c r="M2647" s="360">
        <f>IF($K$2478&gt;0,'Assumptions (Battery)'!X$13*$K$2480,0)</f>
        <v>0.0009545252684</v>
      </c>
      <c r="N2647" s="360">
        <f>IF($K$2478&gt;0,'Assumptions (Battery)'!Y$13*$K$2480,0)</f>
        <v>0.0006816478332</v>
      </c>
      <c r="O2647" s="360">
        <f>IF($K$2478&gt;0,'Assumptions (Battery)'!Z$13*$K$2480,0)</f>
        <v>0.0004873590993</v>
      </c>
      <c r="P2647" s="360">
        <f>IF($K$2478&gt;0,'Assumptions (Battery)'!AA$13*$K$2480,0)</f>
        <v>0.0004868133444</v>
      </c>
      <c r="Q2647" s="360">
        <f>IF($K$2478&gt;0,'Assumptions (Battery)'!AB$13*$K$2480,0)</f>
        <v>0.0004873590993</v>
      </c>
      <c r="R2647" s="360">
        <f>IF($K$2478&gt;0,'Assumptions (Battery)'!AC$13*$K$2480,0)</f>
        <v>0.0002434066722</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0.01876258493</v>
      </c>
      <c r="R2653" s="160">
        <f>IF($Q$2478&gt;0,'Assumptions (Battery)'!W$13*$Q$2480,0)</f>
        <v>0.03215505284</v>
      </c>
      <c r="S2653" s="160">
        <f>IF($Q$2478&gt;0,'Assumptions (Battery)'!X$13*$Q$2480,0)</f>
        <v>0.02296414349</v>
      </c>
      <c r="T2653" s="280">
        <f>IF($Q$2478&gt;0,'Assumptions (Battery)'!Y$13*$Q$2480,0)</f>
        <v>0.01639920825</v>
      </c>
      <c r="U2653" s="160">
        <f>IF($Q$2478&gt;0,'Assumptions (Battery)'!Z$13*$Q$2480,0)</f>
        <v>0.01172497435</v>
      </c>
      <c r="V2653" s="160">
        <f>IF($Q$2478&gt;0,'Assumptions (Battery)'!AA$13*$Q$2480,0)</f>
        <v>0.01171184448</v>
      </c>
      <c r="W2653" s="160">
        <f>IF($Q$2478&gt;0,'Assumptions (Battery)'!AB$13*$Q$2480,0)</f>
        <v>0.01172497435</v>
      </c>
      <c r="X2653" s="160">
        <f>IF($Q$2478&gt;0,'Assumptions (Battery)'!AC$13*$Q$2480,0)</f>
        <v>0.00585592224</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0.009360198671</v>
      </c>
      <c r="S2654" s="177">
        <f>IF($R$2478&gt;0,'Assumptions (Battery)'!W$13*$R$2480,0)</f>
        <v>0.01604137617</v>
      </c>
      <c r="T2654" s="280">
        <f>IF($R$2478&gt;0,'Assumptions (Battery)'!X$13*$R$2480,0)</f>
        <v>0.01145625436</v>
      </c>
      <c r="U2654" s="177">
        <f>IF($R$2478&gt;0,'Assumptions (Battery)'!Y$13*$R$2480,0)</f>
        <v>0.008181167348</v>
      </c>
      <c r="V2654" s="177">
        <f>IF($R$2478&gt;0,'Assumptions (Battery)'!Z$13*$R$2480,0)</f>
        <v>0.005849305398</v>
      </c>
      <c r="W2654" s="177">
        <f>IF($R$2478&gt;0,'Assumptions (Battery)'!AA$13*$R$2480,0)</f>
        <v>0.005842755224</v>
      </c>
      <c r="X2654" s="160">
        <f>IF($R$2478&gt;0,'Assumptions (Battery)'!AB$13*$R$2480,0)</f>
        <v>0.005849305398</v>
      </c>
      <c r="Y2654" s="160">
        <f>IF($R$2478&gt;0,'Assumptions (Battery)'!AC$13*$R$2480,0)</f>
        <v>0.002921377612</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0.0005169301616</v>
      </c>
      <c r="T2655" s="280">
        <f>IF($S$2478&gt;0,'Assumptions (Battery)'!W$13*$S$2480,0)</f>
        <v>0.0008859076037</v>
      </c>
      <c r="U2655" s="160">
        <f>IF($S$2478&gt;0,'Assumptions (Battery)'!X$13*$S$2480,0)</f>
        <v>0.0006326877905</v>
      </c>
      <c r="V2655" s="160">
        <f>IF($S$2478&gt;0,'Assumptions (Battery)'!Y$13*$S$2480,0)</f>
        <v>0.0004518164953</v>
      </c>
      <c r="W2655" s="160">
        <f>IF($S$2478&gt;0,'Assumptions (Battery)'!Z$13*$S$2480,0)</f>
        <v>0.0003230361331</v>
      </c>
      <c r="X2655" s="160">
        <f>IF($S$2478&gt;0,'Assumptions (Battery)'!AA$13*$S$2480,0)</f>
        <v>0.0003226743906</v>
      </c>
      <c r="Y2655" s="160">
        <f>IF($S$2478&gt;0,'Assumptions (Battery)'!AB$13*$S$2480,0)</f>
        <v>0.0003230361331</v>
      </c>
      <c r="Z2655" s="160">
        <f>IF($S$2478&gt;0,'Assumptions (Battery)'!AC$13*$S$2480,0)</f>
        <v>0.0001613371953</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0.005106701409</v>
      </c>
      <c r="U2656" s="160">
        <f>IF($T$2478&gt;0,'Assumptions (Battery)'!W$13*$T$2480,0)</f>
        <v>0.008751792687</v>
      </c>
      <c r="V2656" s="160">
        <f>IF($T$2478&gt;0,'Assumptions (Battery)'!X$13*$T$2480,0)</f>
        <v>0.006250259457</v>
      </c>
      <c r="W2656" s="160">
        <f>IF($T$2478&gt;0,'Assumptions (Battery)'!Y$13*$T$2480,0)</f>
        <v>0.004463450006</v>
      </c>
      <c r="X2656" s="160">
        <f>IF($T$2478&gt;0,'Assumptions (Battery)'!Z$13*$T$2480,0)</f>
        <v>0.003191241678</v>
      </c>
      <c r="Y2656" s="160">
        <f>IF($T$2478&gt;0,'Assumptions (Battery)'!AA$13*$T$2480,0)</f>
        <v>0.003187668059</v>
      </c>
      <c r="Z2656" s="160">
        <f>IF($T$2478&gt;0,'Assumptions (Battery)'!AB$13*$T$2480,0)</f>
        <v>0.003191241678</v>
      </c>
      <c r="AA2656" s="160">
        <f>IF($T$2478&gt;0,'Assumptions (Battery)'!AC$13*$T$2480,0)</f>
        <v>0.00159383403</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252.8811821</v>
      </c>
      <c r="Y2660" s="160">
        <f>IF($X$2478&gt;0,'Assumptions (Battery)'!W13*$X$2480,0)</f>
        <v>433.3841951</v>
      </c>
      <c r="Z2660" s="160">
        <f>IF($X$2478&gt;0,'Assumptions (Battery)'!X13*$X$2480,0)</f>
        <v>309.5095783</v>
      </c>
      <c r="AA2660" s="160">
        <f>IF($X$2478&gt;0,'Assumptions (Battery)'!Y13*$X$2480,0)</f>
        <v>221.0277092</v>
      </c>
      <c r="AB2660" s="160">
        <f>IF($X$2478&gt;0,'Assumptions (Battery)'!Z13*$X$2480,0)</f>
        <v>158.0286183</v>
      </c>
      <c r="AC2660" s="160">
        <f>IF($X$2478&gt;0,'Assumptions (Battery)'!AA13*$X$2480,0)</f>
        <v>157.8516546</v>
      </c>
      <c r="AD2660" s="160">
        <f>IF($X$2478&gt;0,'Assumptions (Battery)'!AB13*$X$2480,0)</f>
        <v>158.0286183</v>
      </c>
      <c r="AE2660" s="160">
        <f>IF($X$2478&gt;0,'Assumptions (Battery)'!AC13*$X$2480,0)</f>
        <v>78.92582729</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241.2404815</v>
      </c>
      <c r="Z2661" s="160">
        <f>IF($Y$2478&gt;0,'Assumptions (Battery)'!W13*$Y$2480,0)</f>
        <v>413.4345272</v>
      </c>
      <c r="AA2661" s="160">
        <f>IF($Y$2478&gt;0,'Assumptions (Battery)'!X13*$Y$2480,0)</f>
        <v>295.2621429</v>
      </c>
      <c r="AB2661" s="160">
        <f>IF($Y$2478&gt;0,'Assumptions (Battery)'!Y13*$Y$2480,0)</f>
        <v>210.853297</v>
      </c>
      <c r="AC2661" s="160">
        <f>IF($Y$2478&gt;0,'Assumptions (Battery)'!Z13*$Y$2480,0)</f>
        <v>150.7541988</v>
      </c>
      <c r="AD2661" s="160">
        <f>IF($Y$2478&gt;0,'Assumptions (Battery)'!AA13*$Y$2480,0)</f>
        <v>150.5853811</v>
      </c>
      <c r="AE2661" s="160">
        <f>IF($Y$2478&gt;0,'Assumptions (Battery)'!AB13*$Y$2480,0)</f>
        <v>150.7541988</v>
      </c>
      <c r="AF2661" s="160">
        <f>IF($Y$2478&gt;0,'Assumptions (Battery)'!AC13*$Y$2480,0)</f>
        <v>75.29269053</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228.1116124</v>
      </c>
      <c r="AA2662" s="160">
        <f>IF($Z$2478&gt;0,'Assumptions (Battery)'!W13*$Z$2480,0)</f>
        <v>390.9344568</v>
      </c>
      <c r="AB2662" s="160">
        <f>IF($Z$2478&gt;0,'Assumptions (Battery)'!X13*$Z$2480,0)</f>
        <v>279.193289</v>
      </c>
      <c r="AC2662" s="160">
        <f>IF($Z$2478&gt;0,'Assumptions (Battery)'!Y13*$Z$2480,0)</f>
        <v>199.3781692</v>
      </c>
      <c r="AD2662" s="160">
        <f>IF($Z$2478&gt;0,'Assumptions (Battery)'!Z13*$Z$2480,0)</f>
        <v>142.549804</v>
      </c>
      <c r="AE2662" s="160">
        <f>IF($Z$2478&gt;0,'Assumptions (Battery)'!AA13*$Z$2480,0)</f>
        <v>142.3901737</v>
      </c>
      <c r="AF2662" s="160">
        <f>IF($Z$2478&gt;0,'Assumptions (Battery)'!AB13*$Z$2480,0)</f>
        <v>142.549804</v>
      </c>
      <c r="AG2662" s="160">
        <f>IF($Z$2478&gt;0,'Assumptions (Battery)'!AC13*$Z$2480,0)</f>
        <v>71.19508686</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215.3347483</v>
      </c>
      <c r="AB2663" s="160">
        <f>IF($AA$2478&gt;0,'Assumptions (Battery)'!W13*$AA$2480,0)</f>
        <v>369.0376477</v>
      </c>
      <c r="AC2663" s="160">
        <f>IF($AA$2478&gt;0,'Assumptions (Battery)'!X13*$AA$2480,0)</f>
        <v>263.5552657</v>
      </c>
      <c r="AD2663" s="160">
        <f>IF($AA$2478&gt;0,'Assumptions (Battery)'!Y13*$AA$2480,0)</f>
        <v>188.2107072</v>
      </c>
      <c r="AE2663" s="160">
        <f>IF($AA$2478&gt;0,'Assumptions (Battery)'!Z13*$AA$2480,0)</f>
        <v>134.5653815</v>
      </c>
      <c r="AF2663" s="160">
        <f>IF($AA$2478&gt;0,'Assumptions (Battery)'!AA13*$AA$2480,0)</f>
        <v>134.4146924</v>
      </c>
      <c r="AG2663" s="160">
        <f>IF($AA$2478&gt;0,'Assumptions (Battery)'!AB13*$AA$2480,0)</f>
        <v>134.5653815</v>
      </c>
      <c r="AH2663" s="160">
        <f>IF($AA$2478&gt;0,'Assumptions (Battery)'!AC13*$AA$2480,0)</f>
        <v>67.2073462</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200.9965998</v>
      </c>
      <c r="AC2664" s="160">
        <f>IF($AB$2478&gt;0,'Assumptions (Battery)'!W13*$AB$2480,0)</f>
        <v>344.4651315</v>
      </c>
      <c r="AD2664" s="160">
        <f>IF($AB$2478&gt;0,'Assumptions (Battery)'!X13*$AB$2480,0)</f>
        <v>246.0063353</v>
      </c>
      <c r="AE2664" s="160">
        <f>IF($AB$2478&gt;0,'Assumptions (Battery)'!Y13*$AB$2480,0)</f>
        <v>175.6786236</v>
      </c>
      <c r="AF2664" s="160">
        <f>IF($AB$2478&gt;0,'Assumptions (Battery)'!Z13*$AB$2480,0)</f>
        <v>125.605293</v>
      </c>
      <c r="AG2664" s="160">
        <f>IF($AB$2478&gt;0,'Assumptions (Battery)'!AA13*$AB$2480,0)</f>
        <v>125.4646375</v>
      </c>
      <c r="AH2664" s="160">
        <f>IF($AB$2478&gt;0,'Assumptions (Battery)'!AB13*$AB$2480,0)</f>
        <v>125.605293</v>
      </c>
      <c r="AI2664" s="160">
        <f>IF($AB$2478&gt;0,'Assumptions (Battery)'!AC13*$AB$2480,0)</f>
        <v>62.73231877</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196.9609673</v>
      </c>
      <c r="AD2665" s="160">
        <f>IF($AC$2478&gt;0,'Assumptions (Battery)'!W13*$AC$2480,0)</f>
        <v>337.5489216</v>
      </c>
      <c r="AE2665" s="160">
        <f>IF($AC$2478&gt;0,'Assumptions (Battery)'!X13*$AC$2480,0)</f>
        <v>241.0669922</v>
      </c>
      <c r="AF2665" s="160">
        <f>IF($AC$2478&gt;0,'Assumptions (Battery)'!Y13*$AC$2480,0)</f>
        <v>172.1513283</v>
      </c>
      <c r="AG2665" s="160">
        <f>IF($AC$2478&gt;0,'Assumptions (Battery)'!Z13*$AC$2480,0)</f>
        <v>123.0833757</v>
      </c>
      <c r="AH2665" s="160">
        <f>IF($AC$2478&gt;0,'Assumptions (Battery)'!AA13*$AC$2480,0)</f>
        <v>122.9455443</v>
      </c>
      <c r="AI2665" s="160">
        <f>IF($AC$2478&gt;0,'Assumptions (Battery)'!AB13*$AC$2480,0)</f>
        <v>123.0833757</v>
      </c>
      <c r="AJ2665" s="160">
        <f>IF($AC$2478&gt;0,'Assumptions (Battery)'!AC13*$AC$2480,0)</f>
        <v>61.47277216</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193.7037127</v>
      </c>
      <c r="AE2666" s="160">
        <f>IF($AD$2478&gt;0,'Assumptions (Battery)'!W13*$AD$2480,0)</f>
        <v>331.9666847</v>
      </c>
      <c r="AF2666" s="160">
        <f>IF($AD$2478&gt;0,'Assumptions (Battery)'!X13*$AD$2480,0)</f>
        <v>237.0803313</v>
      </c>
      <c r="AG2666" s="160">
        <f>IF($AD$2478&gt;0,'Assumptions (Battery)'!Y13*$AD$2480,0)</f>
        <v>169.3043647</v>
      </c>
      <c r="AH2666" s="160">
        <f>IF($AD$2478&gt;0,'Assumptions (Battery)'!Z13*$AD$2480,0)</f>
        <v>121.0478764</v>
      </c>
      <c r="AI2666" s="160">
        <f>IF($AD$2478&gt;0,'Assumptions (Battery)'!AA13*$AD$2480,0)</f>
        <v>120.9123245</v>
      </c>
      <c r="AJ2666" s="160">
        <f>IF($AD$2478&gt;0,'Assumptions (Battery)'!AB13*$AD$2480,0)</f>
        <v>121.0478764</v>
      </c>
      <c r="AK2666" s="160">
        <f>IF($AD$2478&gt;0,'Assumptions (Battery)'!AC13*$AD$2480,0)</f>
        <v>60.45616225</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189.210647</v>
      </c>
      <c r="AF2667" s="160">
        <f>IF($AE$2478&gt;0,'Assumptions (Battery)'!W13*$AE$2480,0)</f>
        <v>324.2665322</v>
      </c>
      <c r="AG2667" s="160">
        <f>IF($AE$2478&gt;0,'Assumptions (Battery)'!X13*$AE$2480,0)</f>
        <v>231.5811208</v>
      </c>
      <c r="AH2667" s="160">
        <f>IF($AE$2478&gt;0,'Assumptions (Battery)'!Y13*$AE$2480,0)</f>
        <v>165.3772555</v>
      </c>
      <c r="AI2667" s="160">
        <f>IF($AE$2478&gt;0,'Assumptions (Battery)'!Z13*$AE$2480,0)</f>
        <v>118.2401034</v>
      </c>
      <c r="AJ2667" s="160">
        <f>IF($AE$2478&gt;0,'Assumptions (Battery)'!AA13*$AE$2480,0)</f>
        <v>118.1076957</v>
      </c>
      <c r="AK2667" s="160">
        <f>IF($AE$2478&gt;0,'Assumptions (Battery)'!AB13*$AE$2480,0)</f>
        <v>118.2401034</v>
      </c>
      <c r="AL2667" s="160">
        <f>IF($AE$2478&gt;0,'Assumptions (Battery)'!AC13*$AE$2480,0)</f>
        <v>59.05384783</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184.4703105</v>
      </c>
      <c r="AG2668" s="160">
        <f>IF($AF$2478&gt;0,'Assumptions (Battery)'!W13*$AF$2480,0)</f>
        <v>316.1426106</v>
      </c>
      <c r="AH2668" s="160">
        <f>IF($AF$2478&gt;0,'Assumptions (Battery)'!X13*$AF$2480,0)</f>
        <v>225.7792674</v>
      </c>
      <c r="AI2668" s="160">
        <f>IF($AF$2478&gt;0,'Assumptions (Battery)'!Y13*$AF$2480,0)</f>
        <v>161.2340223</v>
      </c>
      <c r="AJ2668" s="160">
        <f>IF($AF$2478&gt;0,'Assumptions (Battery)'!Z13*$AF$2480,0)</f>
        <v>115.2778078</v>
      </c>
      <c r="AK2668" s="160">
        <f>IF($AF$2478&gt;0,'Assumptions (Battery)'!AA13*$AF$2480,0)</f>
        <v>115.1487173</v>
      </c>
      <c r="AL2668" s="160">
        <f>IF($AF$2478&gt;0,'Assumptions (Battery)'!AB13*$AF$2480,0)</f>
        <v>115.2778078</v>
      </c>
      <c r="AM2668" s="160">
        <f>IF($AF$2478&gt;0,'Assumptions (Battery)'!AC13*$AF$2480,0)</f>
        <v>57.57435864</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180.5453162</v>
      </c>
      <c r="AH2669" s="160">
        <f>IF($AG$2478&gt;0,'Assumptions (Battery)'!W13*$AG$2480,0)</f>
        <v>309.4160108</v>
      </c>
      <c r="AI2669" s="160">
        <f>IF($AG$2478&gt;0,'Assumptions (Battery)'!X13*$AG$2480,0)</f>
        <v>220.9753381</v>
      </c>
      <c r="AJ2669" s="160">
        <f>IF($AG$2478&gt;0,'Assumptions (Battery)'!Y13*$AG$2480,0)</f>
        <v>157.803429</v>
      </c>
      <c r="AK2669" s="160">
        <f>IF($AG$2478&gt;0,'Assumptions (Battery)'!Z13*$AG$2480,0)</f>
        <v>112.8250297</v>
      </c>
      <c r="AL2669" s="160">
        <f>IF($AG$2478&gt;0,'Assumptions (Battery)'!AA13*$AG$2480,0)</f>
        <v>112.6986859</v>
      </c>
      <c r="AM2669" s="160">
        <f>IF($AG$2478&gt;0,'Assumptions (Battery)'!AB13*$AG$2480,0)</f>
        <v>112.8250297</v>
      </c>
      <c r="AN2669" s="160">
        <f>IF($AG$2478&gt;0,'Assumptions (Battery)'!AC13*$AG$2480,0)</f>
        <v>56.34934293</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181.8775642</v>
      </c>
      <c r="AI2670" s="160">
        <f>IF($AH$2478&gt;0,'Assumptions (Battery)'!W13*$AH$2480,0)</f>
        <v>311.6991985</v>
      </c>
      <c r="AJ2670" s="160">
        <f>IF($AH$2478&gt;0,'Assumptions (Battery)'!X13*$AH$2480,0)</f>
        <v>222.60592</v>
      </c>
      <c r="AK2670" s="160">
        <f>IF($AH$2478&gt;0,'Assumptions (Battery)'!Y13*$AH$2480,0)</f>
        <v>158.967864</v>
      </c>
      <c r="AL2670" s="160">
        <f>IF($AH$2478&gt;0,'Assumptions (Battery)'!Z13*$AH$2480,0)</f>
        <v>113.6575681</v>
      </c>
      <c r="AM2670" s="160">
        <f>IF($AH$2478&gt;0,'Assumptions (Battery)'!AA13*$AH$2480,0)</f>
        <v>113.530292</v>
      </c>
      <c r="AN2670" s="160">
        <f>IF($AH$2478&gt;0,'Assumptions (Battery)'!AB13*$AH$2480,0)</f>
        <v>113.6575681</v>
      </c>
      <c r="AO2670" s="160">
        <f>IF($AH$2478&gt;0,'Assumptions (Battery)'!AC13*$AH$2480,0)</f>
        <v>56.76514599</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183.1905694</v>
      </c>
      <c r="AJ2671" s="160">
        <f>IF($AI$2478&gt;0,'Assumptions (Battery)'!W13*$AI$2480,0)</f>
        <v>313.9494082</v>
      </c>
      <c r="AK2671" s="160">
        <f>IF($AI$2478&gt;0,'Assumptions (Battery)'!X13*$AI$2480,0)</f>
        <v>224.2129502</v>
      </c>
      <c r="AL2671" s="160">
        <f>IF($AI$2478&gt;0,'Assumptions (Battery)'!Y13*$AI$2480,0)</f>
        <v>160.1154801</v>
      </c>
      <c r="AM2671" s="160">
        <f>IF($AI$2478&gt;0,'Assumptions (Battery)'!Z13*$AI$2480,0)</f>
        <v>114.4780815</v>
      </c>
      <c r="AN2671" s="160">
        <f>IF($AI$2478&gt;0,'Assumptions (Battery)'!AA13*$AI$2480,0)</f>
        <v>114.3498865</v>
      </c>
      <c r="AO2671" s="160">
        <f>IF($AI$2478&gt;0,'Assumptions (Battery)'!AB13*$AI$2480,0)</f>
        <v>114.4780815</v>
      </c>
      <c r="AP2671" s="160">
        <f>IF($AI$2478&gt;0,'Assumptions (Battery)'!AC13*$AI$2480,0)</f>
        <v>57.17494327</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183.3493781</v>
      </c>
      <c r="AK2672" s="160">
        <f>IF($AJ$2478&gt;0,'Assumptions (Battery)'!W13*$AJ$2480,0)</f>
        <v>314.2215724</v>
      </c>
      <c r="AL2672" s="160">
        <f>IF($AJ$2478&gt;0,'Assumptions (Battery)'!X13*$AJ$2480,0)</f>
        <v>224.4073214</v>
      </c>
      <c r="AM2672" s="160">
        <f>IF($AJ$2478&gt;0,'Assumptions (Battery)'!Y13*$AJ$2480,0)</f>
        <v>160.254285</v>
      </c>
      <c r="AN2672" s="160">
        <f>IF($AJ$2478&gt;0,'Assumptions (Battery)'!Z13*$AJ$2480,0)</f>
        <v>114.577323</v>
      </c>
      <c r="AO2672" s="160">
        <f>IF($AJ$2478&gt;0,'Assumptions (Battery)'!AA13*$AJ$2480,0)</f>
        <v>114.449017</v>
      </c>
      <c r="AP2672" s="160">
        <f>IF($AJ$2478&gt;0,'Assumptions (Battery)'!AB13*$AJ$2480,0)</f>
        <v>114.577323</v>
      </c>
      <c r="AQ2672" s="160">
        <f>IF($AJ$2478&gt;0,'Assumptions (Battery)'!AC13*$AJ$2480,0)</f>
        <v>57.22450848</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184.6044248</v>
      </c>
      <c r="AL2673" s="160">
        <f>IF($AK$2478&gt;0,'Assumptions (Battery)'!W13*$AK$2480,0)</f>
        <v>316.3724536</v>
      </c>
      <c r="AM2673" s="160">
        <f>IF($AK$2478&gt;0,'Assumptions (Battery)'!X13*$AK$2480,0)</f>
        <v>225.9434142</v>
      </c>
      <c r="AN2673" s="160">
        <f>IF($AK$2478&gt;0,'Assumptions (Battery)'!Y13*$AK$2480,0)</f>
        <v>161.3512432</v>
      </c>
      <c r="AO2673" s="160">
        <f>IF($AK$2478&gt;0,'Assumptions (Battery)'!Z13*$AK$2480,0)</f>
        <v>115.3616174</v>
      </c>
      <c r="AP2673" s="160">
        <f>IF($AK$2478&gt;0,'Assumptions (Battery)'!AA13*$AK$2480,0)</f>
        <v>115.2324331</v>
      </c>
      <c r="AQ2673" s="160">
        <f>IF($AK$2478&gt;0,'Assumptions (Battery)'!AB13*$AK$2480,0)</f>
        <v>115.3616174</v>
      </c>
      <c r="AR2673" s="160">
        <f>IF($AK$2478&gt;0,'Assumptions (Battery)'!AC13*$AK$2480,0)</f>
        <v>57.61621654</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185.8375664</v>
      </c>
      <c r="AM2674" s="160">
        <f>IF($AL$2478&gt;0,'Assumptions (Battery)'!W13*$AL$2480,0)</f>
        <v>318.4857943</v>
      </c>
      <c r="AN2674" s="160">
        <f>IF($AL$2478&gt;0,'Assumptions (Battery)'!X13*$AL$2480,0)</f>
        <v>227.4526967</v>
      </c>
      <c r="AO2674" s="160">
        <f>IF($AL$2478&gt;0,'Assumptions (Battery)'!Y13*$AL$2480,0)</f>
        <v>162.4290556</v>
      </c>
      <c r="AP2674" s="160">
        <f>IF($AL$2478&gt;0,'Assumptions (Battery)'!Z13*$AL$2480,0)</f>
        <v>116.1322231</v>
      </c>
      <c r="AQ2674" s="160">
        <f>IF($AL$2478&gt;0,'Assumptions (Battery)'!AA13*$AL$2480,0)</f>
        <v>116.0021758</v>
      </c>
      <c r="AR2674" s="160">
        <f>IF($AL$2478&gt;0,'Assumptions (Battery)'!AB13*$AL$2480,0)</f>
        <v>116.1322231</v>
      </c>
      <c r="AS2674" s="160">
        <f>IF($AL$2478&gt;0,'Assumptions (Battery)'!AC13*$AL$2480,0)</f>
        <v>58.00108789</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187.0491472</v>
      </c>
      <c r="AN2675" s="160">
        <f>IF($AM$2478&gt;0,'Assumptions (Battery)'!W13*$AM$2480,0)</f>
        <v>320.5621843</v>
      </c>
      <c r="AO2675" s="160">
        <f>IF($AM$2478&gt;0,'Assumptions (Battery)'!X13*$AM$2480,0)</f>
        <v>228.9355902</v>
      </c>
      <c r="AP2675" s="160">
        <f>IF($AM$2478&gt;0,'Assumptions (Battery)'!Y13*$AM$2480,0)</f>
        <v>163.488023</v>
      </c>
      <c r="AQ2675" s="160">
        <f>IF($AM$2478&gt;0,'Assumptions (Battery)'!Z13*$AM$2480,0)</f>
        <v>116.8893551</v>
      </c>
      <c r="AR2675" s="160">
        <f>IF($AM$2478&gt;0,'Assumptions (Battery)'!AA13*$AM$2480,0)</f>
        <v>116.7584599</v>
      </c>
      <c r="AS2675" s="160">
        <f>IF($AM$2478&gt;0,'Assumptions (Battery)'!AB13*$AM$2480,0)</f>
        <v>116.8893551</v>
      </c>
      <c r="AT2675" s="160">
        <f>IF($AM$2478&gt;0,'Assumptions (Battery)'!AC13*$AM$2480,0)</f>
        <v>58.37922997</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376.4745431</v>
      </c>
      <c r="AO2676" s="160">
        <f>IF($AN$2478&gt;0,'Assumptions (Battery)'!W13*$AN$2480,0)</f>
        <v>645.1967503</v>
      </c>
      <c r="AP2676" s="160">
        <f>IF($AN$2478&gt;0,'Assumptions (Battery)'!X13*$AN$2480,0)</f>
        <v>460.7795493</v>
      </c>
      <c r="AQ2676" s="160">
        <f>IF($AN$2478&gt;0,'Assumptions (Battery)'!Y13*$AN$2480,0)</f>
        <v>329.0529772</v>
      </c>
      <c r="AR2676" s="160">
        <f>IF($AN$2478&gt;0,'Assumptions (Battery)'!Z13*$AN$2480,0)</f>
        <v>235.2636578</v>
      </c>
      <c r="AS2676" s="160">
        <f>IF($AN$2478&gt;0,'Assumptions (Battery)'!AA13*$AN$2480,0)</f>
        <v>235.0002047</v>
      </c>
      <c r="AT2676" s="160">
        <f>IF($AN$2478&gt;0,'Assumptions (Battery)'!AB13*$AN$2480,0)</f>
        <v>235.2636578</v>
      </c>
      <c r="AU2676" s="160">
        <f>IF($AN$2478&gt;0,'Assumptions (Battery)'!AC13*$AN$2480,0)</f>
        <v>117.5001023</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378.8011264</v>
      </c>
      <c r="AP2677" s="160">
        <f>IF($AO$2478&gt;0,'Assumptions (Battery)'!W13*$AO$2480,0)</f>
        <v>649.1840158</v>
      </c>
      <c r="AQ2677" s="160">
        <f>IF($AO$2478&gt;0,'Assumptions (Battery)'!X13*$AO$2480,0)</f>
        <v>463.627131</v>
      </c>
      <c r="AR2677" s="160">
        <f>IF($AO$2478&gt;0,'Assumptions (Battery)'!Y13*$AO$2480,0)</f>
        <v>331.0864989</v>
      </c>
      <c r="AS2677" s="160">
        <f>IF($AO$2478&gt;0,'Assumptions (Battery)'!Z13*$AO$2480,0)</f>
        <v>236.7175689</v>
      </c>
      <c r="AT2677" s="160">
        <f>IF($AO$2478&gt;0,'Assumptions (Battery)'!AA13*$AO$2480,0)</f>
        <v>236.4524876</v>
      </c>
      <c r="AU2677" s="160">
        <f>IF($AO$2478&gt;0,'Assumptions (Battery)'!AB13*$AO$2480,0)</f>
        <v>236.7175689</v>
      </c>
      <c r="AV2677" s="160">
        <f>IF($AO$2478&gt;0,'Assumptions (Battery)'!AC13*$AO$2480,0)</f>
        <v>118.2262438</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381.0783409</v>
      </c>
      <c r="AQ2678" s="160">
        <f>IF($AP$2478&gt;0,'Assumptions (Battery)'!W13*$AP$2480,0)</f>
        <v>653.0866737</v>
      </c>
      <c r="AR2678" s="160">
        <f>IF($AP$2478&gt;0,'Assumptions (Battery)'!X13*$AP$2480,0)</f>
        <v>466.4142884</v>
      </c>
      <c r="AS2678" s="160">
        <f>IF($AP$2478&gt;0,'Assumptions (Battery)'!Y13*$AP$2480,0)</f>
        <v>333.0768704</v>
      </c>
      <c r="AT2678" s="160">
        <f>IF($AP$2478&gt;0,'Assumptions (Battery)'!Z13*$AP$2480,0)</f>
        <v>238.1406287</v>
      </c>
      <c r="AU2678" s="160">
        <f>IF($AP$2478&gt;0,'Assumptions (Battery)'!AA13*$AP$2480,0)</f>
        <v>237.8739539</v>
      </c>
      <c r="AV2678" s="160">
        <f>IF($AP$2478&gt;0,'Assumptions (Battery)'!AB13*$AP$2480,0)</f>
        <v>238.1406287</v>
      </c>
      <c r="AW2678" s="160">
        <f>IF($AP$2478&gt;0,'Assumptions (Battery)'!AC13*$AP$2480,0)</f>
        <v>118.9369769</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383.2970357</v>
      </c>
      <c r="AR2679" s="160">
        <f>IF($AQ$2478&gt;0,'Assumptions (Battery)'!W13*$AQ$2480,0)</f>
        <v>656.8890416</v>
      </c>
      <c r="AS2679" s="160">
        <f>IF($AQ$2478&gt;0,'Assumptions (Battery)'!X13*$AQ$2480,0)</f>
        <v>469.1298219</v>
      </c>
      <c r="AT2679" s="160">
        <f>IF($AQ$2478&gt;0,'Assumptions (Battery)'!Y13*$AQ$2480,0)</f>
        <v>335.0160935</v>
      </c>
      <c r="AU2679" s="160">
        <f>IF($AQ$2478&gt;0,'Assumptions (Battery)'!Z13*$AQ$2480,0)</f>
        <v>239.5271189</v>
      </c>
      <c r="AV2679" s="160">
        <f>IF($AQ$2478&gt;0,'Assumptions (Battery)'!AA13*$AQ$2480,0)</f>
        <v>239.2588914</v>
      </c>
      <c r="AW2679" s="160">
        <f>IF($AQ$2478&gt;0,'Assumptions (Battery)'!AB13*$AQ$2480,0)</f>
        <v>239.5271189</v>
      </c>
      <c r="AX2679" s="160">
        <f>IF($AQ$2478&gt;0,'Assumptions (Battery)'!AC13*$AQ$2480,0)</f>
        <v>119.6294457</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385.4573172</v>
      </c>
      <c r="AS2680" s="160">
        <f>IF($AR$2478&gt;0,'Assumptions (Battery)'!W13*$AR$2480,0)</f>
        <v>660.5913014</v>
      </c>
      <c r="AT2680" s="160">
        <f>IF($AR$2478&gt;0,'Assumptions (Battery)'!X13*$AR$2480,0)</f>
        <v>471.7738612</v>
      </c>
      <c r="AU2680" s="160">
        <f>IF($AR$2478&gt;0,'Assumptions (Battery)'!Y13*$AR$2480,0)</f>
        <v>336.9042611</v>
      </c>
      <c r="AV2680" s="160">
        <f>IF($AR$2478&gt;0,'Assumptions (Battery)'!Z13*$AR$2480,0)</f>
        <v>240.8771058</v>
      </c>
      <c r="AW2680" s="160">
        <f>IF($AR$2478&gt;0,'Assumptions (Battery)'!AA13*$AR$2480,0)</f>
        <v>240.6073666</v>
      </c>
      <c r="AX2680" s="160">
        <f>IF($AR$2478&gt;0,'Assumptions (Battery)'!AB13*$AR$2480,0)</f>
        <v>240.8771058</v>
      </c>
      <c r="AY2680" s="160">
        <f>IF($AR$2478&gt;0,'Assumptions (Battery)'!AC13*$AR$2480,0)</f>
        <v>120.3036833</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387.5559473</v>
      </c>
      <c r="AT2681" s="160">
        <f>IF($AS$2478&gt;0,'Assumptions (Battery)'!W13*$AS$2480,0)</f>
        <v>664.1879041</v>
      </c>
      <c r="AU2681" s="160">
        <f>IF($AS$2478&gt;0,'Assumptions (Battery)'!X13*$AS$2480,0)</f>
        <v>474.3424436</v>
      </c>
      <c r="AV2681" s="160">
        <f>IF($AS$2478&gt;0,'Assumptions (Battery)'!Y13*$AS$2480,0)</f>
        <v>338.7385432</v>
      </c>
      <c r="AW2681" s="160">
        <f>IF($AS$2478&gt;0,'Assumptions (Battery)'!Z13*$AS$2480,0)</f>
        <v>242.1885661</v>
      </c>
      <c r="AX2681" s="160">
        <f>IF($AS$2478&gt;0,'Assumptions (Battery)'!AA13*$AS$2480,0)</f>
        <v>241.9173583</v>
      </c>
      <c r="AY2681" s="160">
        <f>IF($AS$2478&gt;0,'Assumptions (Battery)'!AB13*$AS$2480,0)</f>
        <v>242.1885661</v>
      </c>
      <c r="AZ2681" s="160">
        <f>IF($AS$2478&gt;0,'Assumptions (Battery)'!AC13*$AS$2480,0)</f>
        <v>120.9586791</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389.5897001</v>
      </c>
      <c r="AU2682" s="160">
        <f>IF($AT$2478&gt;0,'Assumptions (Battery)'!W13*$AT$2480,0)</f>
        <v>667.6733209</v>
      </c>
      <c r="AV2682" s="160">
        <f>IF($AT$2478&gt;0,'Assumptions (Battery)'!X13*$AT$2480,0)</f>
        <v>476.8316204</v>
      </c>
      <c r="AW2682" s="160">
        <f>IF($AT$2478&gt;0,'Assumptions (Battery)'!Y13*$AT$2480,0)</f>
        <v>340.51612</v>
      </c>
      <c r="AX2682" s="160">
        <f>IF($AT$2478&gt;0,'Assumptions (Battery)'!Z13*$AT$2480,0)</f>
        <v>243.4594837</v>
      </c>
      <c r="AY2682" s="160">
        <f>IF($AT$2478&gt;0,'Assumptions (Battery)'!AA13*$AT$2480,0)</f>
        <v>243.1868527</v>
      </c>
      <c r="AZ2682" s="160">
        <f>IF($AT$2478&gt;0,'Assumptions (Battery)'!AB13*$AT$2480,0)</f>
        <v>243.4594837</v>
      </c>
      <c r="BA2682" s="160">
        <f>IF($AT$2478&gt;0,'Assumptions (Battery)'!AC13*$AT$2480,0)</f>
        <v>121.5934263</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388.7453145</v>
      </c>
      <c r="AV2683" s="160">
        <f>IF($AU$2478&gt;0,'Assumptions (Battery)'!W13*$AU$2480,0)</f>
        <v>666.2262248</v>
      </c>
      <c r="AW2683" s="160">
        <f>IF($AU$2478&gt;0,'Assumptions (Battery)'!X13*$AU$2480,0)</f>
        <v>475.7981491</v>
      </c>
      <c r="AX2683" s="160">
        <f>IF($AU$2478&gt;0,'Assumptions (Battery)'!Y13*$AU$2480,0)</f>
        <v>339.7780951</v>
      </c>
      <c r="AY2683" s="160">
        <f>IF($AU$2478&gt;0,'Assumptions (Battery)'!Z13*$AU$2480,0)</f>
        <v>242.9318166</v>
      </c>
      <c r="AZ2683" s="160">
        <f>IF($AU$2478&gt;0,'Assumptions (Battery)'!AA13*$AU$2480,0)</f>
        <v>242.6597765</v>
      </c>
      <c r="BA2683" s="160">
        <f>IF($AU$2478&gt;0,'Assumptions (Battery)'!AB13*$AU$2480,0)</f>
        <v>242.9318166</v>
      </c>
      <c r="BB2683" s="160">
        <f>IF($AU$2478&gt;0,'Assumptions (Battery)'!AC13*$AU$2480,0)</f>
        <v>121.3298882</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390.5841059</v>
      </c>
      <c r="AW2684" s="160">
        <f>IF($AV$2478&gt;0,'Assumptions (Battery)'!W13*$AV$2480,0)</f>
        <v>669.3775194</v>
      </c>
      <c r="AX2684" s="160">
        <f>IF($AV$2478&gt;0,'Assumptions (Battery)'!X13*$AV$2480,0)</f>
        <v>478.0487062</v>
      </c>
      <c r="AY2684" s="160">
        <f>IF($AV$2478&gt;0,'Assumptions (Battery)'!Y13*$AV$2480,0)</f>
        <v>341.3852682</v>
      </c>
      <c r="AZ2684" s="160">
        <f>IF($AV$2478&gt;0,'Assumptions (Battery)'!Z13*$AV$2480,0)</f>
        <v>244.0809003</v>
      </c>
      <c r="BA2684" s="160">
        <f>IF($AV$2478&gt;0,'Assumptions (Battery)'!AA13*$AV$2480,0)</f>
        <v>243.8075734</v>
      </c>
      <c r="BB2684" s="160">
        <f>IF($AV$2478&gt;0,'Assumptions (Battery)'!AB13*$AV$2480,0)</f>
        <v>244.0809003</v>
      </c>
      <c r="BC2684" s="160">
        <f>IF($AV$2478&gt;0,'Assumptions (Battery)'!AC13*$AV$2480,0)</f>
        <v>121.9037867</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392.3471618</v>
      </c>
      <c r="AX2685" s="160">
        <f>IF($AW$2478&gt;0,'Assumptions (Battery)'!W13*$AW$2480,0)</f>
        <v>672.3990197</v>
      </c>
      <c r="AY2685" s="160">
        <f>IF($AW$2478&gt;0,'Assumptions (Battery)'!X13*$AW$2480,0)</f>
        <v>480.2065682</v>
      </c>
      <c r="AZ2685" s="160">
        <f>IF($AW$2478&gt;0,'Assumptions (Battery)'!Y13*$AW$2480,0)</f>
        <v>342.9262456</v>
      </c>
      <c r="BA2685" s="160">
        <f>IF($AW$2478&gt;0,'Assumptions (Battery)'!Z13*$AW$2480,0)</f>
        <v>245.182656</v>
      </c>
      <c r="BB2685" s="160">
        <f>IF($AW$2478&gt;0,'Assumptions (Battery)'!AA13*$AW$2480,0)</f>
        <v>244.9080954</v>
      </c>
      <c r="BC2685" s="160">
        <f>IF($AW$2478&gt;0,'Assumptions (Battery)'!AB13*$AW$2480,0)</f>
        <v>245.182656</v>
      </c>
      <c r="BD2685" s="160">
        <f>IF($AW$2478&gt;0,'Assumptions (Battery)'!AC13*$AW$2480,0)</f>
        <v>122.4540477</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394.0304672</v>
      </c>
      <c r="AY2686" s="160">
        <f>IF($AX$2478&gt;0,'Assumptions (Battery)'!W13*$AX$2480,0)</f>
        <v>675.2838448</v>
      </c>
      <c r="AZ2686" s="160">
        <f>IF($AX$2478&gt;0,'Assumptions (Battery)'!X13*$AX$2480,0)</f>
        <v>482.266821</v>
      </c>
      <c r="BA2686" s="160">
        <f>IF($AX$2478&gt;0,'Assumptions (Battery)'!Y13*$AX$2480,0)</f>
        <v>344.3975183</v>
      </c>
      <c r="BB2686" s="160">
        <f>IF($AX$2478&gt;0,'Assumptions (Battery)'!Z13*$AX$2480,0)</f>
        <v>246.2345747</v>
      </c>
      <c r="BC2686" s="160">
        <f>IF($AX$2478&gt;0,'Assumptions (Battery)'!AA13*$AX$2480,0)</f>
        <v>245.9588361</v>
      </c>
      <c r="BD2686" s="160">
        <f>IF($AX$2478&gt;0,'Assumptions (Battery)'!AB13*$AX$2480,0)</f>
        <v>246.2345747</v>
      </c>
      <c r="BE2686" s="160">
        <f>IF($AX$2478&gt;0,'Assumptions (Battery)'!AC13*$AX$2480,0)</f>
        <v>122.979418</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395.6317781</v>
      </c>
      <c r="AZ2687" s="160">
        <f>IF($AY$2478&gt;0,'Assumptions (Battery)'!W13*$AY$2480,0)</f>
        <v>678.0281488</v>
      </c>
      <c r="BA2687" s="160">
        <f>IF($AY$2478&gt;0,'Assumptions (Battery)'!X13*$AY$2480,0)</f>
        <v>484.2267179</v>
      </c>
      <c r="BB2687" s="160">
        <f>IF($AY$2478&gt;0,'Assumptions (Battery)'!Y13*$AY$2480,0)</f>
        <v>345.7971245</v>
      </c>
      <c r="BC2687" s="160">
        <f>IF($AY$2478&gt;0,'Assumptions (Battery)'!Z13*$AY$2480,0)</f>
        <v>247.2352539</v>
      </c>
      <c r="BD2687" s="160">
        <f>IF($AY$2478&gt;0,'Assumptions (Battery)'!AA13*$AY$2480,0)</f>
        <v>246.9583947</v>
      </c>
      <c r="BE2687" s="160">
        <f>IF($AY$2478&gt;0,'Assumptions (Battery)'!AB13*$AY$2480,0)</f>
        <v>247.2352539</v>
      </c>
      <c r="BF2687" s="160">
        <f>IF($AY$2478&gt;0,'Assumptions (Battery)'!AC13*$AY$2480,0)</f>
        <v>123.4791974</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397.1428633</v>
      </c>
      <c r="BA2688" s="160">
        <f>IF($AZ$2478&gt;0,'Assumptions (Battery)'!W13*$AZ$2480,0)</f>
        <v>680.6178252</v>
      </c>
      <c r="BB2688" s="160">
        <f>IF($AZ$2478&gt;0,'Assumptions (Battery)'!X13*$AZ$2480,0)</f>
        <v>486.0761847</v>
      </c>
      <c r="BC2688" s="160">
        <f>IF($AZ$2478&gt;0,'Assumptions (Battery)'!Y13*$AZ$2480,0)</f>
        <v>347.11787</v>
      </c>
      <c r="BD2688" s="160">
        <f>IF($AZ$2478&gt;0,'Assumptions (Battery)'!Z13*$AZ$2480,0)</f>
        <v>248.17955</v>
      </c>
      <c r="BE2688" s="160">
        <f>IF($AZ$2478&gt;0,'Assumptions (Battery)'!AA13*$AZ$2480,0)</f>
        <v>247.9016334</v>
      </c>
      <c r="BF2688" s="160">
        <f>IF($AZ$2478&gt;0,'Assumptions (Battery)'!AB13*$AZ$2480,0)</f>
        <v>248.17955</v>
      </c>
      <c r="BG2688" s="160">
        <f>IF($AZ$2478&gt;0,'Assumptions (Battery)'!AC13*$AZ$2480,0)</f>
        <v>123.9508167</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-0.004596342194</v>
      </c>
      <c r="K2690" s="160">
        <f>IF(Model!K2476+Model!K2477-K2475-K2638+K2586&gt;0,(1-'Assumptions (Battery)'!J32)*(Model!K2476+Model!K2477-K2475-K2638+K2586)+Model!K2638-K2533+Model!K2534,Model!K2476+Model!K2477-K2475+K2586-K2533+Model!K2534)</f>
        <v>-0.004664333314</v>
      </c>
      <c r="L2690" s="160">
        <f>IF(Model!L2476+Model!L2477-L2475-L2638+L2586&gt;0,(1-'Assumptions (Battery)'!K32)*(Model!L2476+Model!L2477-L2475-L2638+L2586)+Model!L2638-L2533+Model!L2534,Model!L2476+Model!L2477-L2475+L2586-L2533+Model!L2534)</f>
        <v>-0.0004207386402</v>
      </c>
      <c r="M2690" s="160">
        <f>IF(Model!M2476+Model!M2477-M2475-M2638+M2586&gt;0,(1-'Assumptions (Battery)'!L32)*(Model!M2476+Model!M2477-M2475-M2638+M2586)+Model!M2638-M2533+Model!M2534,Model!M2476+Model!M2477-M2475+M2586-M2533+Model!M2534)</f>
        <v>-0.03192349543</v>
      </c>
      <c r="N2690" s="160">
        <f>IF(Model!N2476+Model!N2477-N2475-N2638+N2586&gt;0,(1-'Assumptions (Battery)'!M32)*(Model!N2476+Model!N2477-N2475-N2638+N2586)+Model!N2638-N2533+Model!N2534,Model!N2476+Model!N2477-N2475+N2586-N2533+Model!N2534)</f>
        <v>-0.001326424558</v>
      </c>
      <c r="O2690" s="160">
        <f>IF(Model!O2476+Model!O2477-O2475-O2638+O2586&gt;0,(1-'Assumptions (Battery)'!N32)*(Model!O2476+Model!O2477-O2475-O2638+O2586)+Model!O2638-O2533+Model!O2534,Model!O2476+Model!O2477-O2475+O2586-O2533+Model!O2534)</f>
        <v>-0.001268594399</v>
      </c>
      <c r="P2690" s="160">
        <f>IF(Model!P2476+Model!P2477-P2475-P2638+P2586&gt;0,(1-'Assumptions (Battery)'!O32)*(Model!P2476+Model!P2477-P2475-P2638+P2586)+Model!P2638-P2533+Model!P2534,Model!P2476+Model!P2477-P2475+P2586-P2533+Model!P2534)</f>
        <v>-0.009120059745</v>
      </c>
      <c r="Q2690" s="160">
        <f>IF(Model!Q2476+Model!Q2477-Q2475-Q2638+Q2586&gt;0,(1-'Assumptions (Battery)'!P32)*(Model!Q2476+Model!Q2477-Q2475-Q2638+Q2586)+Model!Q2638-Q2533+Model!Q2534,Model!Q2476+Model!Q2477-Q2475+Q2586-Q2533+Model!Q2534)</f>
        <v>-0.1114069812</v>
      </c>
      <c r="R2690" s="160">
        <f>IF(Model!R2476+Model!R2477-R2475-R2638+R2586&gt;0,(1-'Assumptions (Battery)'!Q32)*(Model!R2476+Model!R2477-R2475-R2638+R2586)+Model!R2638-R2533+Model!R2534,Model!R2476+Model!R2477-R2475+R2586-R2533+Model!R2534)</f>
        <v>-0.06371090821</v>
      </c>
      <c r="S2690" s="160">
        <f>IF(Model!S2476+Model!S2477-S2475-S2638+S2586&gt;0,(1-'Assumptions (Battery)'!R32)*(Model!S2476+Model!S2477-S2475-S2638+S2586)+Model!S2638-S2533+Model!S2534,Model!S2476+Model!S2477-S2475+S2586-S2533+Model!S2534)</f>
        <v>-0.01559013167</v>
      </c>
      <c r="T2690" s="160">
        <f>IF(Model!T2476+Model!T2477-T2475-T2638+T2586&gt;0,(1-'Assumptions (Battery)'!S32)*(Model!T2476+Model!T2477-T2475-T2638+T2586)+Model!T2638-T2533+Model!T2534,Model!T2476+Model!T2477-T2475+T2586-T2533+Model!T2534)</f>
        <v>-0.04125198666</v>
      </c>
      <c r="U2690" s="160">
        <f>IF(Model!U2476+Model!U2477-U2475-U2638+U2586&gt;0,(1-'Assumptions (Battery)'!T32)*(Model!U2476+Model!U2477-U2475-U2638+U2586)+Model!U2638-U2533+Model!U2534,Model!U2476+Model!U2477-U2475+U2586-U2533+Model!U2534)</f>
        <v>-0.0129864712</v>
      </c>
      <c r="V2690" s="160">
        <f>IF(Model!V2476+Model!V2477-V2475-V2638+V2586&gt;0,(1-'Assumptions (Battery)'!U32)*(Model!V2476+Model!V2477-V2475-V2638+V2586)+Model!V2638-V2533+Model!V2534,Model!V2476+Model!V2477-V2475+V2586-V2533+Model!V2534)</f>
        <v>-0.01277368086</v>
      </c>
      <c r="W2690" s="160">
        <f>IF(Model!W2476+Model!W2477-W2475-W2638+W2586&gt;0,(1-'Assumptions (Battery)'!V32)*(Model!W2476+Model!W2477-W2475-W2638+W2586)+Model!W2638-W2533+Model!W2534,Model!W2476+Model!W2477-W2475+W2586-W2533+Model!W2534)</f>
        <v>-1482.856267</v>
      </c>
      <c r="X2690" s="160">
        <f>IF(Model!X2476+Model!X2477-X2475-X2638+X2586&gt;0,(1-'Assumptions (Battery)'!W32)*(Model!X2476+Model!X2477-X2475-X2638+X2586)+Model!X2638-X2533+Model!X2534,Model!X2476+Model!X2477-X2475+X2586-X2533+Model!X2534)</f>
        <v>-1512.301207</v>
      </c>
      <c r="Y2690" s="160">
        <f>IF(Model!Y2476+Model!Y2477-Y2475-Y2638+Y2586&gt;0,(1-'Assumptions (Battery)'!X32)*(Model!Y2476+Model!Y2477-Y2475-Y2638+Y2586)+Model!Y2638-Y2533+Model!Y2534,Model!Y2476+Model!Y2477-Y2475+Y2586-Y2533+Model!Y2534)</f>
        <v>-1537.203038</v>
      </c>
      <c r="Z2690" s="160">
        <f>IF(Model!Z2476+Model!Z2477-Z2475-Z2638+Z2586&gt;0,(1-'Assumptions (Battery)'!Y32)*(Model!Z2476+Model!Z2477-Z2475-Z2638+Z2586)+Model!Z2638-Z2533+Model!Z2534,Model!Z2476+Model!Z2477-Z2475+Z2586-Z2533+Model!Z2534)</f>
        <v>-1546.164751</v>
      </c>
      <c r="AA2690" s="160">
        <f>IF(Model!AA2476+Model!AA2477-AA2475-AA2638+AA2586&gt;0,(1-'Assumptions (Battery)'!Z32)*(Model!AA2476+Model!AA2477-AA2475-AA2638+AA2586)+Model!AA2638-AA2533+Model!AA2534,Model!AA2476+Model!AA2477-AA2475+AA2586-AA2533+Model!AA2534)</f>
        <v>-1550.062407</v>
      </c>
      <c r="AB2690" s="160">
        <f>IF(Model!AB2476+Model!AB2477-AB2475-AB2638+AB2586&gt;0,(1-'Assumptions (Battery)'!AA32)*(Model!AB2476+Model!AB2477-AB2475-AB2638+AB2586)+Model!AB2638-AB2533+Model!AB2534,Model!AB2476+Model!AB2477-AB2475+AB2586-AB2533+Model!AB2534)</f>
        <v>-1536.358298</v>
      </c>
      <c r="AC2690" s="160">
        <f>IF(Model!AC2476+Model!AC2477-AC2475-AC2638+AC2586&gt;0,(1-'Assumptions (Battery)'!AB32)*(Model!AC2476+Model!AC2477-AC2475-AC2638+AC2586)+Model!AC2638-AC2533+Model!AC2534,Model!AC2476+Model!AC2477-AC2475+AC2586-AC2533+Model!AC2534)</f>
        <v>-1585.294541</v>
      </c>
      <c r="AD2690" s="160">
        <f>IF(Model!AD2476+Model!AD2477-AD2475-AD2638+AD2586&gt;0,(1-'Assumptions (Battery)'!AC32)*(Model!AD2476+Model!AD2477-AD2475-AD2638+AD2586)+Model!AD2638-AD2533+Model!AD2534,Model!AD2476+Model!AD2477-AD2475+AD2586-AD2533+Model!AD2534)</f>
        <v>-1637.422762</v>
      </c>
      <c r="AE2690" s="160">
        <f>IF(Model!AE2476+Model!AE2477-AE2475-AE2638+AE2586&gt;0,(1-'Assumptions (Battery)'!AD32)*(Model!AE2476+Model!AE2477-AE2475-AE2638+AE2586)+Model!AE2638-AE2533+Model!AE2534,Model!AE2476+Model!AE2477-AE2475+AE2586-AE2533+Model!AE2534)</f>
        <v>-1678.816905</v>
      </c>
      <c r="AF2690" s="160">
        <f>IF(Model!AF2476+Model!AF2477-AF2475-AF2638+AF2586&gt;0,(1-'Assumptions (Battery)'!AE32)*(Model!AF2476+Model!AF2477-AF2475-AF2638+AF2586)+Model!AF2638-AF2533+Model!AF2534,Model!AF2476+Model!AF2477-AF2475+AF2586-AF2533+Model!AF2534)</f>
        <v>-1715.855273</v>
      </c>
      <c r="AG2690" s="160">
        <f>IF(Model!AG2476+Model!AG2477-AG2475-AG2638+AG2586&gt;0,(1-'Assumptions (Battery)'!AF32)*(Model!AG2476+Model!AG2477-AG2475-AG2638+AG2586)+Model!AG2638-AG2533+Model!AG2534,Model!AG2476+Model!AG2477-AG2475+AG2586-AG2533+Model!AG2534)</f>
        <v>-1756.388335</v>
      </c>
      <c r="AH2690" s="160">
        <f>IF(Model!AH2476+Model!AH2477-AH2475-AH2638+AH2586&gt;0,(1-'Assumptions (Battery)'!AG32)*(Model!AH2476+Model!AH2477-AH2475-AH2638+AH2586)+Model!AH2638-AH2533+Model!AH2534,Model!AH2476+Model!AH2477-AH2475+AH2586-AH2533+Model!AH2534)</f>
        <v>-1782.599352</v>
      </c>
      <c r="AI2690" s="160">
        <f>IF(Model!AI2476+Model!AI2477-AI2475-AI2638+AI2586&gt;0,(1-'Assumptions (Battery)'!AH32)*(Model!AI2476+Model!AI2477-AI2475-AI2638+AI2586)+Model!AI2638-AI2533+Model!AI2534,Model!AI2476+Model!AI2477-AI2475+AI2586-AI2533+Model!AI2534)</f>
        <v>-1811.838263</v>
      </c>
      <c r="AJ2690" s="160">
        <f>IF(Model!AJ2476+Model!AJ2477-AJ2475-AJ2638+AJ2586&gt;0,(1-'Assumptions (Battery)'!AI32)*(Model!AJ2476+Model!AJ2477-AJ2475-AJ2638+AJ2586)+Model!AJ2638-AJ2533+Model!AJ2534,Model!AJ2476+Model!AJ2477-AJ2475+AJ2586-AJ2533+Model!AJ2534)</f>
        <v>-1835.208482</v>
      </c>
      <c r="AK2690" s="160">
        <f>IF(Model!AK2476+Model!AK2477-AK2475-AK2638+AK2586&gt;0,(1-'Assumptions (Battery)'!AJ32)*(Model!AK2476+Model!AK2477-AK2475-AK2638+AK2586)+Model!AK2638-AK2533+Model!AK2534,Model!AK2476+Model!AK2477-AK2475+AK2586-AK2533+Model!AK2534)</f>
        <v>-1870.362795</v>
      </c>
      <c r="AL2690" s="160">
        <f>IF(Model!AL2476+Model!AL2477-AL2475-AL2638+AL2586&gt;0,(1-'Assumptions (Battery)'!AK32)*(Model!AL2476+Model!AL2477-AL2475-AL2638+AL2586)+Model!AL2638-AL2533+Model!AL2534,Model!AL2476+Model!AL2477-AL2475+AL2586-AL2533+Model!AL2534)</f>
        <v>-1908.99786</v>
      </c>
      <c r="AM2690" s="160">
        <f>IF(Model!AM2476+Model!AM2477-AM2475-AM2638+AM2586&gt;0,(1-'Assumptions (Battery)'!AL32)*(Model!AM2476+Model!AM2477-AM2475-AM2638+AM2586)+Model!AM2638-AM2533+Model!AM2534,Model!AM2476+Model!AM2477-AM2475+AM2586-AM2533+Model!AM2534)</f>
        <v>-1948.924071</v>
      </c>
      <c r="AN2690" s="160">
        <f>IF(Model!AN2476+Model!AN2477-AN2475-AN2638+AN2586&gt;0,(1-'Assumptions (Battery)'!AM32)*(Model!AN2476+Model!AN2477-AN2475-AN2638+AN2586)+Model!AN2638-AN2533+Model!AN2534,Model!AN2476+Model!AN2477-AN2475+AN2586-AN2533+Model!AN2534)</f>
        <v>-3083.059272</v>
      </c>
      <c r="AO2690" s="160">
        <f>IF(Model!AO2476+Model!AO2477-AO2475-AO2638+AO2586&gt;0,(1-'Assumptions (Battery)'!AN32)*(Model!AO2476+Model!AO2477-AO2475-AO2638+AO2586)+Model!AO2638-AO2533+Model!AO2534,Model!AO2476+Model!AO2477-AO2475+AO2586-AO2533+Model!AO2534)</f>
        <v>-3171.463717</v>
      </c>
      <c r="AP2690" s="160">
        <f>IF(Model!AP2476+Model!AP2477-AP2475-AP2638+AP2586&gt;0,(1-'Assumptions (Battery)'!AO32)*(Model!AP2476+Model!AP2477-AP2475-AP2638+AP2586)+Model!AP2638-AP2533+Model!AP2534,Model!AP2476+Model!AP2477-AP2475+AP2586-AP2533+Model!AP2534)</f>
        <v>-3261.352123</v>
      </c>
      <c r="AQ2690" s="160">
        <f>IF(Model!AQ2476+Model!AQ2477-AQ2475-AQ2638+AQ2586&gt;0,(1-'Assumptions (Battery)'!AP32)*(Model!AQ2476+Model!AQ2477-AQ2475-AQ2638+AQ2586)+Model!AQ2638-AQ2533+Model!AQ2534,Model!AQ2476+Model!AQ2477-AQ2475+AQ2586-AQ2533+Model!AQ2534)</f>
        <v>-3352.482063</v>
      </c>
      <c r="AR2690" s="160">
        <f>IF(Model!AR2476+Model!AR2477-AR2475-AR2638+AR2586&gt;0,(1-'Assumptions (Battery)'!AQ32)*(Model!AR2476+Model!AR2477-AR2475-AR2638+AR2586)+Model!AR2638-AR2533+Model!AR2534,Model!AR2476+Model!AR2477-AR2475+AR2586-AR2533+Model!AR2534)</f>
        <v>-3443.72071</v>
      </c>
      <c r="AS2690" s="160">
        <f>IF(Model!AS2476+Model!AS2477-AS2475-AS2638+AS2586&gt;0,(1-'Assumptions (Battery)'!AR32)*(Model!AS2476+Model!AS2477-AS2475-AS2638+AS2586)+Model!AS2638-AS2533+Model!AS2534,Model!AS2476+Model!AS2477-AS2475+AS2586-AS2533+Model!AS2534)</f>
        <v>-3535.016577</v>
      </c>
      <c r="AT2690" s="160">
        <f>IF(Model!AT2476+Model!AT2477-AT2475-AT2638+AT2586&gt;0,(1-'Assumptions (Battery)'!AS32)*(Model!AT2476+Model!AT2477-AT2475-AT2638+AT2586)+Model!AT2638-AT2533+Model!AT2534,Model!AT2476+Model!AT2477-AT2475+AT2586-AT2533+Model!AT2534)</f>
        <v>-3626.539155</v>
      </c>
      <c r="AU2690" s="160">
        <f>IF(Model!AU2476+Model!AU2477-AU2475-AU2638+AU2586&gt;0,(1-'Assumptions (Battery)'!AT32)*(Model!AU2476+Model!AU2477-AU2475-AU2638+AU2586)+Model!AU2638-AU2533+Model!AU2534,Model!AU2476+Model!AU2477-AU2475+AU2586-AU2533+Model!AU2534)</f>
        <v>-3695.780679</v>
      </c>
      <c r="AV2690" s="160">
        <f>IF(Model!AV2476+Model!AV2477-AV2475-AV2638+AV2586&gt;0,(1-'Assumptions (Battery)'!AU32)*(Model!AV2476+Model!AV2477-AV2475-AV2638+AV2586)+Model!AV2638-AV2533+Model!AV2534,Model!AV2476+Model!AV2477-AV2475+AV2586-AV2533+Model!AV2534)</f>
        <v>-3785.858214</v>
      </c>
      <c r="AW2690" s="160">
        <f>IF(Model!AW2476+Model!AW2477-AW2475-AW2638+AW2586&gt;0,(1-'Assumptions (Battery)'!AV32)*(Model!AW2476+Model!AW2477-AW2475-AW2638+AW2586)+Model!AW2638-AW2533+Model!AW2534,Model!AW2476+Model!AW2477-AW2475+AW2586-AW2533+Model!AW2534)</f>
        <v>-3875.777874</v>
      </c>
      <c r="AX2690" s="160">
        <f>IF(Model!AX2476+Model!AX2477-AX2475-AX2638+AX2586&gt;0,(1-'Assumptions (Battery)'!AW32)*(Model!AX2476+Model!AX2477-AX2475-AX2638+AX2586)+Model!AX2638-AX2533+Model!AX2534,Model!AX2476+Model!AX2477-AX2475+AX2586-AX2533+Model!AX2534)</f>
        <v>-3926.124206</v>
      </c>
      <c r="AY2690" s="160">
        <f>IF(Model!AY2476+Model!AY2477-AY2475-AY2638+AY2586&gt;0,(1-'Assumptions (Battery)'!AX32)*(Model!AY2476+Model!AY2477-AY2475-AY2638+AY2586)+Model!AY2638-AY2533+Model!AY2534,Model!AY2476+Model!AY2477-AY2475+AY2586-AY2533+Model!AY2534)</f>
        <v>-3975.651114</v>
      </c>
      <c r="AZ2690" s="160">
        <f>IF(Model!AZ2476+Model!AZ2477-AZ2475-AZ2638+AZ2586&gt;0,(1-'Assumptions (Battery)'!AY32)*(Model!AZ2476+Model!AZ2477-AZ2475-AZ2638+AZ2586)+Model!AZ2638-AZ2533+Model!AZ2534,Model!AZ2476+Model!AZ2477-AZ2475+AZ2586-AZ2533+Model!AZ2534)</f>
        <v>-4024.685582</v>
      </c>
      <c r="BA2690" s="160">
        <f>IF(Model!BA2476+Model!BA2477-BA2475-BA2638+BA2586&gt;0,(1-'Assumptions (Battery)'!AZ32)*(Model!BA2476+Model!BA2477-BA2475-BA2638+BA2586)+Model!BA2638-BA2533+Model!BA2534,Model!BA2476+Model!BA2477-BA2475+BA2586-BA2533+Model!BA2534)</f>
        <v>-1758.74439</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0.000552</v>
      </c>
      <c r="L2692" s="362">
        <f>L2479*'Assumptions (Battery)'!$V$31/10^3</f>
        <v>0.000552</v>
      </c>
      <c r="M2692" s="362">
        <f>M2479*'Assumptions (Battery)'!$V$31/10^3</f>
        <v>0</v>
      </c>
      <c r="N2692" s="362">
        <f>N2479*'Assumptions (Battery)'!$V$31/10^3</f>
        <v>0.004416</v>
      </c>
      <c r="O2692" s="362">
        <f>O2479*'Assumptions (Battery)'!$V$31/10^3</f>
        <v>0</v>
      </c>
      <c r="P2692" s="362">
        <f>P2479*'Assumptions (Battery)'!$V$31/10^3</f>
        <v>0</v>
      </c>
      <c r="Q2692" s="362">
        <f>Q2479*'Assumptions (Battery)'!$V$31/10^3</f>
        <v>0.001104</v>
      </c>
      <c r="R2692" s="362">
        <f>R2479*'Assumptions (Battery)'!$V$31/10^3</f>
        <v>0.018078</v>
      </c>
      <c r="S2692" s="362">
        <f>S2479*'Assumptions (Battery)'!$V$31/10^3</f>
        <v>0.0094944</v>
      </c>
      <c r="T2692" s="362">
        <f>T2479*'Assumptions (Battery)'!$V$31/10^3</f>
        <v>0.000552</v>
      </c>
      <c r="U2692" s="362">
        <f>U2479*'Assumptions (Battery)'!$V$31/10^3</f>
        <v>0.0057408</v>
      </c>
      <c r="V2692" s="362">
        <f>V2479*'Assumptions (Battery)'!$V$31/10^3</f>
        <v>0</v>
      </c>
      <c r="W2692" s="362">
        <f>W2479*'Assumptions (Battery)'!$V$31/10^3</f>
        <v>0</v>
      </c>
      <c r="X2692" s="362">
        <f>X2479*'Assumptions (Battery)'!$V$31/10^3</f>
        <v>411.0905203</v>
      </c>
      <c r="Y2692" s="362">
        <f>Y2479*'Assumptions (Battery)'!$V$31/10^3</f>
        <v>411.0905203</v>
      </c>
      <c r="Z2692" s="362">
        <f>Z2479*'Assumptions (Battery)'!$V$31/10^3</f>
        <v>411.0905203</v>
      </c>
      <c r="AA2692" s="362">
        <f>AA2479*'Assumptions (Battery)'!$V$31/10^3</f>
        <v>411.0905203</v>
      </c>
      <c r="AB2692" s="362">
        <f>AB2479*'Assumptions (Battery)'!$V$31/10^3</f>
        <v>411.0905203</v>
      </c>
      <c r="AC2692" s="362">
        <f>AC2479*'Assumptions (Battery)'!$V$31/10^3</f>
        <v>411.0905203</v>
      </c>
      <c r="AD2692" s="362">
        <f>AD2479*'Assumptions (Battery)'!$V$31/10^3</f>
        <v>411.0905203</v>
      </c>
      <c r="AE2692" s="362">
        <f>AE2479*'Assumptions (Battery)'!$V$31/10^3</f>
        <v>411.0905203</v>
      </c>
      <c r="AF2692" s="362">
        <f>AF2479*'Assumptions (Battery)'!$V$31/10^3</f>
        <v>411.0905203</v>
      </c>
      <c r="AG2692" s="362">
        <f>AG2479*'Assumptions (Battery)'!$V$31/10^3</f>
        <v>411.0905203</v>
      </c>
      <c r="AH2692" s="362">
        <f>AH2479*'Assumptions (Battery)'!$V$31/10^3</f>
        <v>411.0905203</v>
      </c>
      <c r="AI2692" s="362">
        <f>AI2479*'Assumptions (Battery)'!$V$31/10^3</f>
        <v>411.0905203</v>
      </c>
      <c r="AJ2692" s="362">
        <f>AJ2479*'Assumptions (Battery)'!$V$31/10^3</f>
        <v>411.0905203</v>
      </c>
      <c r="AK2692" s="362">
        <f>AK2479*'Assumptions (Battery)'!$V$31/10^3</f>
        <v>411.0905203</v>
      </c>
      <c r="AL2692" s="362">
        <f>AL2479*'Assumptions (Battery)'!$V$31/10^3</f>
        <v>411.0905203</v>
      </c>
      <c r="AM2692" s="362">
        <f>AM2479*'Assumptions (Battery)'!$V$31/10^3</f>
        <v>411.0905203</v>
      </c>
      <c r="AN2692" s="362">
        <f>AN2479*'Assumptions (Battery)'!$V$31/10^3</f>
        <v>411.0905203</v>
      </c>
      <c r="AO2692" s="362">
        <f>AO2479*'Assumptions (Battery)'!$V$31/10^3</f>
        <v>822.1810406</v>
      </c>
      <c r="AP2692" s="362">
        <f>AP2479*'Assumptions (Battery)'!$V$31/10^3</f>
        <v>822.1810406</v>
      </c>
      <c r="AQ2692" s="362">
        <f>AQ2479*'Assumptions (Battery)'!$V$31/10^3</f>
        <v>822.1810406</v>
      </c>
      <c r="AR2692" s="362">
        <f>AR2479*'Assumptions (Battery)'!$V$31/10^3</f>
        <v>822.1810406</v>
      </c>
      <c r="AS2692" s="362">
        <f>AS2479*'Assumptions (Battery)'!$V$31/10^3</f>
        <v>822.1810406</v>
      </c>
      <c r="AT2692" s="362">
        <f>AT2479*'Assumptions (Battery)'!$V$31/10^3</f>
        <v>822.1810406</v>
      </c>
      <c r="AU2692" s="362">
        <f>AU2479*'Assumptions (Battery)'!$V$31/10^3</f>
        <v>822.1810406</v>
      </c>
      <c r="AV2692" s="362">
        <f>AV2479*'Assumptions (Battery)'!$V$31/10^3</f>
        <v>822.1810406</v>
      </c>
      <c r="AW2692" s="362">
        <f>AW2479*'Assumptions (Battery)'!$V$31/10^3</f>
        <v>822.1810406</v>
      </c>
      <c r="AX2692" s="362">
        <f>AX2479*'Assumptions (Battery)'!$V$31/10^3</f>
        <v>822.1810406</v>
      </c>
      <c r="AY2692" s="362">
        <f>AY2479*'Assumptions (Battery)'!$V$31/10^3</f>
        <v>822.1810406</v>
      </c>
      <c r="AZ2692" s="362">
        <f>AZ2479*'Assumptions (Battery)'!$V$31/10^3</f>
        <v>822.1810406</v>
      </c>
      <c r="BA2692" s="362">
        <f>BA2479*'Assumptions (Battery)'!$V$31/10^3</f>
        <v>822.1810406</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0.721300614</v>
      </c>
      <c r="D2695" s="366">
        <f>('Assumptions (T&amp;D)'!D57)*'Inflation GDP Population'!C$11/'Inflation GDP Population'!$S$11</f>
        <v>0.7753486926</v>
      </c>
      <c r="E2695" s="366">
        <f>('Assumptions (T&amp;D)'!E57)*'Inflation GDP Population'!D$11/'Inflation GDP Population'!$S$11</f>
        <v>0.8938126933</v>
      </c>
      <c r="F2695" s="366">
        <f>('Assumptions (T&amp;D)'!F57)*'Inflation GDP Population'!E$11/'Inflation GDP Population'!$S$11</f>
        <v>0.976208104</v>
      </c>
      <c r="G2695" s="366">
        <f>('Assumptions (T&amp;D)'!G57)*'Inflation GDP Population'!F$11/'Inflation GDP Population'!$S$11</f>
        <v>1.178250526</v>
      </c>
      <c r="H2695" s="366">
        <f>('Assumptions (T&amp;D)'!H57)*'Inflation GDP Population'!G$11/'Inflation GDP Population'!$S$11</f>
        <v>1.839659768</v>
      </c>
      <c r="I2695" s="366">
        <f>('Assumptions (T&amp;D)'!I57)*'Inflation GDP Population'!H$11/'Inflation GDP Population'!$S$11</f>
        <v>1.719000952</v>
      </c>
      <c r="J2695" s="366">
        <f>('Assumptions (T&amp;D)'!J57)*'Inflation GDP Population'!I$11/'Inflation GDP Population'!$S$11</f>
        <v>2.038334287</v>
      </c>
      <c r="K2695" s="366">
        <f>('Assumptions (T&amp;D)'!K57)*'Inflation GDP Population'!J$11/'Inflation GDP Population'!$S$11</f>
        <v>2.234629101</v>
      </c>
      <c r="L2695" s="366">
        <f>('Assumptions (T&amp;D)'!L57)*'Inflation GDP Population'!K$11/'Inflation GDP Population'!$S$11</f>
        <v>1.811408453</v>
      </c>
      <c r="M2695" s="366">
        <f>('Assumptions (T&amp;D)'!M57)*'Inflation GDP Population'!L$11/'Inflation GDP Population'!$S$11</f>
        <v>1.853536939</v>
      </c>
      <c r="N2695" s="366">
        <f>('Assumptions (T&amp;D)'!N57)*'Inflation GDP Population'!M$11/'Inflation GDP Population'!$S$11</f>
        <v>1.575149533</v>
      </c>
      <c r="O2695" s="366">
        <f>('Assumptions (T&amp;D)'!O57)*'Inflation GDP Population'!N$11/'Inflation GDP Population'!$S$11</f>
        <v>1.71144636</v>
      </c>
      <c r="P2695" s="366">
        <f>('Assumptions (T&amp;D)'!P57)*'Inflation GDP Population'!O$11/'Inflation GDP Population'!$S$11</f>
        <v>1.796389014</v>
      </c>
      <c r="Q2695" s="366">
        <f>('Assumptions (T&amp;D)'!Q57)*'Inflation GDP Population'!P$11/'Inflation GDP Population'!$S$11</f>
        <v>2.251270047</v>
      </c>
      <c r="R2695" s="366">
        <f>('Assumptions (T&amp;D)'!R57)*'Inflation GDP Population'!Q$11/'Inflation GDP Population'!$S$11</f>
        <v>2.583171524</v>
      </c>
      <c r="S2695" s="366">
        <f>('Assumptions (T&amp;D)'!S57)*'Inflation GDP Population'!R$11/'Inflation GDP Population'!$S$11</f>
        <v>2.851539727</v>
      </c>
      <c r="T2695" s="366">
        <f>('Assumptions (T&amp;D)'!T57)*'Inflation GDP Population'!S$11/'Inflation GDP Population'!$S$11</f>
        <v>2.364396149</v>
      </c>
      <c r="U2695" s="366">
        <f>('Assumptions (T&amp;D)'!U57)*'Inflation GDP Population'!T$11/'Inflation GDP Population'!$S$11</f>
        <v>2.3311405</v>
      </c>
      <c r="V2695" s="367">
        <f>('Assumptions (T&amp;D)'!V57)*'Inflation GDP Population'!U$16/'Inflation GDP Population'!$S$16</f>
        <v>2.488942877</v>
      </c>
      <c r="W2695" s="367">
        <f>('Assumptions (T&amp;D)'!W57)*'Inflation GDP Population'!V$16/'Inflation GDP Population'!$S$16</f>
        <v>2.540446313</v>
      </c>
      <c r="X2695" s="367">
        <f>('Assumptions (T&amp;D)'!X57)*'Inflation GDP Population'!W$16/'Inflation GDP Population'!$S$16</f>
        <v>2.590614971</v>
      </c>
      <c r="Y2695" s="367">
        <f>('Assumptions (T&amp;D)'!Y57)*'Inflation GDP Population'!X$16/'Inflation GDP Population'!$S$16</f>
        <v>2.688072751</v>
      </c>
      <c r="Z2695" s="367">
        <f>('Assumptions (T&amp;D)'!Z57)*'Inflation GDP Population'!Y$16/'Inflation GDP Population'!$S$16</f>
        <v>2.788369424</v>
      </c>
      <c r="AA2695" s="367">
        <f>('Assumptions (T&amp;D)'!AA57)*'Inflation GDP Population'!Z$16/'Inflation GDP Population'!$S$16</f>
        <v>2.891579107</v>
      </c>
      <c r="AB2695" s="367">
        <f>('Assumptions (T&amp;D)'!AB57)*'Inflation GDP Population'!AA$16/'Inflation GDP Population'!$S$16</f>
        <v>2.997777739</v>
      </c>
      <c r="AC2695" s="367">
        <f>('Assumptions (T&amp;D)'!AC57)*'Inflation GDP Population'!AB$16/'Inflation GDP Population'!$S$16</f>
        <v>3.107043121</v>
      </c>
      <c r="AD2695" s="367">
        <f>('Assumptions (T&amp;D)'!AD57)*'Inflation GDP Population'!AC$16/'Inflation GDP Population'!$S$16</f>
        <v>3.219454962</v>
      </c>
      <c r="AE2695" s="367">
        <f>('Assumptions (T&amp;D)'!AE57)*'Inflation GDP Population'!AD$16/'Inflation GDP Population'!$S$16</f>
        <v>3.335094922</v>
      </c>
      <c r="AF2695" s="367">
        <f>('Assumptions (T&amp;D)'!AF57)*'Inflation GDP Population'!AE$16/'Inflation GDP Population'!$S$16</f>
        <v>3.454046661</v>
      </c>
      <c r="AG2695" s="367">
        <f>('Assumptions (T&amp;D)'!AG57)*'Inflation GDP Population'!AF$16/'Inflation GDP Population'!$S$16</f>
        <v>3.576395882</v>
      </c>
      <c r="AH2695" s="367">
        <f>('Assumptions (T&amp;D)'!AH57)*'Inflation GDP Population'!AG$16/'Inflation GDP Population'!$S$16</f>
        <v>3.702230384</v>
      </c>
      <c r="AI2695" s="367">
        <f>('Assumptions (T&amp;D)'!AI57)*'Inflation GDP Population'!AH$16/'Inflation GDP Population'!$S$16</f>
        <v>3.831640107</v>
      </c>
      <c r="AJ2695" s="367">
        <f>('Assumptions (T&amp;D)'!AJ57)*'Inflation GDP Population'!AI$16/'Inflation GDP Population'!$S$16</f>
        <v>3.964717184</v>
      </c>
      <c r="AK2695" s="367">
        <f>('Assumptions (T&amp;D)'!AK57)*'Inflation GDP Population'!AJ$16/'Inflation GDP Population'!$S$16</f>
        <v>4.101555993</v>
      </c>
      <c r="AL2695" s="367">
        <f>('Assumptions (T&amp;D)'!AL57)*'Inflation GDP Population'!AK$16/'Inflation GDP Population'!$S$16</f>
        <v>4.24225321</v>
      </c>
      <c r="AM2695" s="367">
        <f>('Assumptions (T&amp;D)'!AM57)*'Inflation GDP Population'!AL$16/'Inflation GDP Population'!$S$16</f>
        <v>4.386907862</v>
      </c>
      <c r="AN2695" s="367">
        <f>('Assumptions (T&amp;D)'!AN57)*'Inflation GDP Population'!AM$16/'Inflation GDP Population'!$S$16</f>
        <v>4.535621381</v>
      </c>
      <c r="AO2695" s="367">
        <f>('Assumptions (T&amp;D)'!AO57)*'Inflation GDP Population'!AN$16/'Inflation GDP Population'!$S$16</f>
        <v>4.688497664</v>
      </c>
      <c r="AP2695" s="367">
        <f>('Assumptions (T&amp;D)'!AP57)*'Inflation GDP Population'!AO$16/'Inflation GDP Population'!$S$16</f>
        <v>4.845643128</v>
      </c>
      <c r="AQ2695" s="367">
        <f>('Assumptions (T&amp;D)'!AQ57)*'Inflation GDP Population'!AP$16/'Inflation GDP Population'!$S$16</f>
        <v>5.007166768</v>
      </c>
      <c r="AR2695" s="367">
        <f>('Assumptions (T&amp;D)'!AR57)*'Inflation GDP Population'!AQ$16/'Inflation GDP Population'!$S$16</f>
        <v>5.173180221</v>
      </c>
      <c r="AS2695" s="367">
        <f>('Assumptions (T&amp;D)'!AS57)*'Inflation GDP Population'!AR$16/'Inflation GDP Population'!$S$16</f>
        <v>5.343797825</v>
      </c>
      <c r="AT2695" s="367">
        <f>('Assumptions (T&amp;D)'!AT57)*'Inflation GDP Population'!AS$16/'Inflation GDP Population'!$S$16</f>
        <v>5.519136683</v>
      </c>
      <c r="AU2695" s="367">
        <f>('Assumptions (T&amp;D)'!AU57)*'Inflation GDP Population'!AT$16/'Inflation GDP Population'!$S$16</f>
        <v>5.699316728</v>
      </c>
      <c r="AV2695" s="367">
        <f>('Assumptions (T&amp;D)'!AV57)*'Inflation GDP Population'!AU$16/'Inflation GDP Population'!$S$16</f>
        <v>5.884460787</v>
      </c>
      <c r="AW2695" s="367">
        <f>('Assumptions (T&amp;D)'!AW57)*'Inflation GDP Population'!AV$16/'Inflation GDP Population'!$S$16</f>
        <v>6.074694652</v>
      </c>
      <c r="AX2695" s="367">
        <f>('Assumptions (T&amp;D)'!AX57)*'Inflation GDP Population'!AW$16/'Inflation GDP Population'!$S$16</f>
        <v>6.270147146</v>
      </c>
      <c r="AY2695" s="367">
        <f>('Assumptions (T&amp;D)'!AY57)*'Inflation GDP Population'!AX$16/'Inflation GDP Population'!$S$16</f>
        <v>6.470950197</v>
      </c>
      <c r="AZ2695" s="367">
        <f>('Assumptions (T&amp;D)'!AZ57)*'Inflation GDP Population'!AY$16/'Inflation GDP Population'!$S$16</f>
        <v>6.677238907</v>
      </c>
      <c r="BA2695" s="367">
        <f>('Assumptions (T&amp;D)'!BA57)*'Inflation GDP Population'!AZ$16/'Inflation GDP Population'!$S$16</f>
        <v>6.889151627</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72.38539145</v>
      </c>
      <c r="D2696" s="369">
        <f>'Assumptions (T&amp;D)'!D63/('Assumptions (T&amp;D)'!D9)</f>
        <v>73.14427294</v>
      </c>
      <c r="E2696" s="369">
        <f>'Assumptions (T&amp;D)'!E63/('Assumptions (T&amp;D)'!E9)</f>
        <v>72.472241</v>
      </c>
      <c r="F2696" s="369">
        <f>'Assumptions (T&amp;D)'!F63/('Assumptions (T&amp;D)'!F9)</f>
        <v>76.21963454</v>
      </c>
      <c r="G2696" s="369">
        <f>'Assumptions (T&amp;D)'!G63/('Assumptions (T&amp;D)'!G9)</f>
        <v>78.75361847</v>
      </c>
      <c r="H2696" s="369">
        <f>'Assumptions (T&amp;D)'!H63/('Assumptions (T&amp;D)'!H9)</f>
        <v>81.15616275</v>
      </c>
      <c r="I2696" s="369">
        <f>'Assumptions (T&amp;D)'!I63/('Assumptions (T&amp;D)'!I9)</f>
        <v>84.73150377</v>
      </c>
      <c r="J2696" s="369">
        <f>'Assumptions (T&amp;D)'!J63/('Assumptions (T&amp;D)'!J9)</f>
        <v>90.53536585</v>
      </c>
      <c r="K2696" s="369">
        <f>'Assumptions (T&amp;D)'!K63/('Assumptions (T&amp;D)'!K9)</f>
        <v>96.57336379</v>
      </c>
      <c r="L2696" s="369">
        <f>'Assumptions (T&amp;D)'!L63/('Assumptions (T&amp;D)'!L9)</f>
        <v>104.5695833</v>
      </c>
      <c r="M2696" s="369">
        <f>'Assumptions (T&amp;D)'!M63/('Assumptions (T&amp;D)'!M9)</f>
        <v>112.9315336</v>
      </c>
      <c r="N2696" s="369">
        <f>'Assumptions (T&amp;D)'!N63/('Assumptions (T&amp;D)'!N9)</f>
        <v>122.5461638</v>
      </c>
      <c r="O2696" s="369">
        <f>'Assumptions (T&amp;D)'!O63/('Assumptions (T&amp;D)'!O9)</f>
        <v>132.8067159</v>
      </c>
      <c r="P2696" s="369">
        <f>'Assumptions (T&amp;D)'!P63/('Assumptions (T&amp;D)'!P9)</f>
        <v>147.2033244</v>
      </c>
      <c r="Q2696" s="369">
        <f>'Assumptions (T&amp;D)'!Q63/('Assumptions (T&amp;D)'!Q9)</f>
        <v>163.5587622</v>
      </c>
      <c r="R2696" s="369">
        <f>'Assumptions (T&amp;D)'!R63/('Assumptions (T&amp;D)'!R9)</f>
        <v>182.0244611</v>
      </c>
      <c r="S2696" s="369">
        <f>'Assumptions (T&amp;D)'!S63/('Assumptions (T&amp;D)'!S9)</f>
        <v>201.6554222</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0.697704117</v>
      </c>
      <c r="D2697" s="371">
        <f>'Assumptions (T&amp;D)'!D65/('Assumptions (T&amp;D)'!D9)</f>
        <v>0.5087253835</v>
      </c>
      <c r="E2697" s="371">
        <f>'Assumptions (T&amp;D)'!E65/('Assumptions (T&amp;D)'!E9)</f>
        <v>0.454282856</v>
      </c>
      <c r="F2697" s="371">
        <f>'Assumptions (T&amp;D)'!F65/('Assumptions (T&amp;D)'!F9)</f>
        <v>0.4263358286</v>
      </c>
      <c r="G2697" s="371">
        <f>'Assumptions (T&amp;D)'!G65/('Assumptions (T&amp;D)'!G9)</f>
        <v>0.3497115068</v>
      </c>
      <c r="H2697" s="371">
        <f>'Assumptions (T&amp;D)'!H65/('Assumptions (T&amp;D)'!H9)</f>
        <v>0.2947908903</v>
      </c>
      <c r="I2697" s="371">
        <f>'Assumptions (T&amp;D)'!I65/('Assumptions (T&amp;D)'!I9)</f>
        <v>0.2727027482</v>
      </c>
      <c r="J2697" s="371">
        <f>'Assumptions (T&amp;D)'!J65/('Assumptions (T&amp;D)'!J9)</f>
        <v>0.2598674624</v>
      </c>
      <c r="K2697" s="371">
        <f>'Assumptions (T&amp;D)'!K65/('Assumptions (T&amp;D)'!K9)</f>
        <v>0.2756725291</v>
      </c>
      <c r="L2697" s="371">
        <f>'Assumptions (T&amp;D)'!L65/('Assumptions (T&amp;D)'!L9)</f>
        <v>0.2899659238</v>
      </c>
      <c r="M2697" s="371">
        <f>'Assumptions (T&amp;D)'!M65/('Assumptions (T&amp;D)'!M9)</f>
        <v>0.3149508628</v>
      </c>
      <c r="N2697" s="371">
        <f>'Assumptions (T&amp;D)'!N65/('Assumptions (T&amp;D)'!N9)</f>
        <v>0.3472133484</v>
      </c>
      <c r="O2697" s="371">
        <f>'Assumptions (T&amp;D)'!O65/('Assumptions (T&amp;D)'!O9)</f>
        <v>0.3832532569</v>
      </c>
      <c r="P2697" s="371">
        <f>'Assumptions (T&amp;D)'!P65/('Assumptions (T&amp;D)'!P9)</f>
        <v>0.4144234537</v>
      </c>
      <c r="Q2697" s="371">
        <f>'Assumptions (T&amp;D)'!Q65/('Assumptions (T&amp;D)'!Q9)</f>
        <v>0.4279548206</v>
      </c>
      <c r="R2697" s="371">
        <f>'Assumptions (T&amp;D)'!R65/('Assumptions (T&amp;D)'!R9)</f>
        <v>0.412885392</v>
      </c>
      <c r="S2697" s="371">
        <f>'Assumptions (T&amp;D)'!S65/('Assumptions (T&amp;D)'!S9)</f>
        <v>0.4237382694</v>
      </c>
      <c r="T2697" s="371">
        <f>'Assumptions (T&amp;D)'!T65/('Assumptions (T&amp;D)'!T9)</f>
        <v>0.365251134</v>
      </c>
      <c r="U2697" s="371">
        <f>'Assumptions (T&amp;D)'!U65/('Assumptions (T&amp;D)'!U9)</f>
        <v>0.365251134</v>
      </c>
      <c r="V2697" s="371">
        <f>'Assumptions (T&amp;D)'!V65/('Assumptions (T&amp;D)'!V9)</f>
        <v>0.365251134</v>
      </c>
      <c r="W2697" s="371">
        <f>'Assumptions (T&amp;D)'!W65/('Assumptions (T&amp;D)'!W9)</f>
        <v>0.365251134</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0.296213814</v>
      </c>
      <c r="D2698" s="366">
        <f>'Assumptions (T&amp;D)'!D55*'Inflation GDP Population'!C$11/'Inflation GDP Population'!$S$11</f>
        <v>0.4763999688</v>
      </c>
      <c r="E2698" s="366">
        <f>'Assumptions (T&amp;D)'!E55*'Inflation GDP Population'!D$11/'Inflation GDP Population'!$S$11</f>
        <v>0.3593889631</v>
      </c>
      <c r="F2698" s="366">
        <f>'Assumptions (T&amp;D)'!F55*'Inflation GDP Population'!E$11/'Inflation GDP Population'!$S$11</f>
        <v>0.4125999021</v>
      </c>
      <c r="G2698" s="366">
        <f>'Assumptions (T&amp;D)'!G55*'Inflation GDP Population'!F$11/'Inflation GDP Population'!$S$11</f>
        <v>0.3895188927</v>
      </c>
      <c r="H2698" s="366">
        <f>'Assumptions (T&amp;D)'!H55*'Inflation GDP Population'!G$11/'Inflation GDP Population'!$S$11</f>
        <v>0.6195742229</v>
      </c>
      <c r="I2698" s="366">
        <f>'Assumptions (T&amp;D)'!I55*'Inflation GDP Population'!H$11/'Inflation GDP Population'!$S$11</f>
        <v>1.159137845</v>
      </c>
      <c r="J2698" s="366">
        <f>'Assumptions (T&amp;D)'!J55*'Inflation GDP Population'!I$11/'Inflation GDP Population'!$S$11</f>
        <v>1.072330433</v>
      </c>
      <c r="K2698" s="366">
        <f>'Assumptions (T&amp;D)'!K55*'Inflation GDP Population'!J$11/'Inflation GDP Population'!$S$11</f>
        <v>1.174230247</v>
      </c>
      <c r="L2698" s="366">
        <f>'Assumptions (T&amp;D)'!L55*'Inflation GDP Population'!K$11/'Inflation GDP Population'!$S$11</f>
        <v>1.727365627</v>
      </c>
      <c r="M2698" s="366">
        <f>'Assumptions (T&amp;D)'!M55*'Inflation GDP Population'!L$11/'Inflation GDP Population'!$S$11</f>
        <v>2.097812441</v>
      </c>
      <c r="N2698" s="366">
        <f>'Assumptions (T&amp;D)'!N55*'Inflation GDP Population'!M$11/'Inflation GDP Population'!$S$11</f>
        <v>3.341374296</v>
      </c>
      <c r="O2698" s="366">
        <f>'Assumptions (T&amp;D)'!O55*'Inflation GDP Population'!N$11/'Inflation GDP Population'!$S$11</f>
        <v>2.971428091</v>
      </c>
      <c r="P2698" s="366">
        <f>'Assumptions (T&amp;D)'!P55*'Inflation GDP Population'!O$11/'Inflation GDP Population'!$S$11</f>
        <v>4.070815298</v>
      </c>
      <c r="Q2698" s="366">
        <f>'Assumptions (T&amp;D)'!Q55*'Inflation GDP Population'!P$11/'Inflation GDP Population'!$S$11</f>
        <v>6.417288204</v>
      </c>
      <c r="R2698" s="366">
        <f>'Assumptions (T&amp;D)'!R55*'Inflation GDP Population'!Q$11/'Inflation GDP Population'!$S$11</f>
        <v>7.430912447</v>
      </c>
      <c r="S2698" s="366">
        <f>'Assumptions (T&amp;D)'!S55*'Inflation GDP Population'!R$11/'Inflation GDP Population'!$S$11</f>
        <v>7.040813035</v>
      </c>
      <c r="T2698" s="366">
        <f>'Assumptions (T&amp;D)'!T55*'Inflation GDP Population'!S$11/'Inflation GDP Population'!$S$11</f>
        <v>5.85725984</v>
      </c>
      <c r="U2698" s="366">
        <f>'Assumptions (T&amp;D)'!U55*'Inflation GDP Population'!T$11/'Inflation GDP Population'!$S$11</f>
        <v>5.931244902</v>
      </c>
      <c r="V2698" s="367">
        <f>'Assumptions (T&amp;D)'!V55*'Inflation GDP Population'!U$16/'Inflation GDP Population'!$S$16</f>
        <v>6.147775737</v>
      </c>
      <c r="W2698" s="367">
        <f>'Assumptions (T&amp;D)'!W55*'Inflation GDP Population'!V$16/'Inflation GDP Population'!$S$16</f>
        <v>6.26918183</v>
      </c>
      <c r="X2698" s="367">
        <f>'Assumptions (T&amp;D)'!X55*'Inflation GDP Population'!W$16/'Inflation GDP Population'!$S$16</f>
        <v>7.547453212</v>
      </c>
      <c r="Y2698" s="367">
        <f>'Assumptions (T&amp;D)'!Y55*'Inflation GDP Population'!X$16/'Inflation GDP Population'!$S$16</f>
        <v>7.740576091</v>
      </c>
      <c r="Z2698" s="367">
        <f>'Assumptions (T&amp;D)'!Z55*'Inflation GDP Population'!Y$16/'Inflation GDP Population'!$S$16</f>
        <v>7.938383167</v>
      </c>
      <c r="AA2698" s="367">
        <f>'Assumptions (T&amp;D)'!AA55*'Inflation GDP Population'!Z$16/'Inflation GDP Population'!$S$16</f>
        <v>8.140984132</v>
      </c>
      <c r="AB2698" s="367">
        <f>'Assumptions (T&amp;D)'!AB55*'Inflation GDP Population'!AA$16/'Inflation GDP Population'!$S$16</f>
        <v>8.348491183</v>
      </c>
      <c r="AC2698" s="367">
        <f>'Assumptions (T&amp;D)'!AC55*'Inflation GDP Population'!AB$16/'Inflation GDP Population'!$S$16</f>
        <v>8.561019081</v>
      </c>
      <c r="AD2698" s="367">
        <f>'Assumptions (T&amp;D)'!AD55*'Inflation GDP Population'!AC$16/'Inflation GDP Population'!$S$16</f>
        <v>8.778685203</v>
      </c>
      <c r="AE2698" s="367">
        <f>'Assumptions (T&amp;D)'!AE55*'Inflation GDP Population'!AD$16/'Inflation GDP Population'!$S$16</f>
        <v>9.001609608</v>
      </c>
      <c r="AF2698" s="367">
        <f>'Assumptions (T&amp;D)'!AF55*'Inflation GDP Population'!AE$16/'Inflation GDP Population'!$S$16</f>
        <v>9.24362427</v>
      </c>
      <c r="AG2698" s="367">
        <f>'Assumptions (T&amp;D)'!AG55*'Inflation GDP Population'!AF$16/'Inflation GDP Population'!$S$16</f>
        <v>9.502171993</v>
      </c>
      <c r="AH2698" s="367">
        <f>'Assumptions (T&amp;D)'!AH55*'Inflation GDP Population'!AG$16/'Inflation GDP Population'!$S$16</f>
        <v>9.761445858</v>
      </c>
      <c r="AI2698" s="367">
        <f>'Assumptions (T&amp;D)'!AI55*'Inflation GDP Population'!AH$16/'Inflation GDP Population'!$S$16</f>
        <v>9.950568937</v>
      </c>
      <c r="AJ2698" s="367">
        <f>'Assumptions (T&amp;D)'!AJ55*'Inflation GDP Population'!AI$16/'Inflation GDP Population'!$S$16</f>
        <v>10.19950298</v>
      </c>
      <c r="AK2698" s="367">
        <f>'Assumptions (T&amp;D)'!AK55*'Inflation GDP Population'!AJ$16/'Inflation GDP Population'!$S$16</f>
        <v>10.47649749</v>
      </c>
      <c r="AL2698" s="367">
        <f>'Assumptions (T&amp;D)'!AL55*'Inflation GDP Population'!AK$16/'Inflation GDP Population'!$S$16</f>
        <v>10.81023502</v>
      </c>
      <c r="AM2698" s="367">
        <f>'Assumptions (T&amp;D)'!AM55*'Inflation GDP Population'!AL$16/'Inflation GDP Population'!$S$16</f>
        <v>11.20658277</v>
      </c>
      <c r="AN2698" s="367">
        <f>'Assumptions (T&amp;D)'!AN55*'Inflation GDP Population'!AM$16/'Inflation GDP Population'!$S$16</f>
        <v>11.52459655</v>
      </c>
      <c r="AO2698" s="367">
        <f>'Assumptions (T&amp;D)'!AO55*'Inflation GDP Population'!AN$16/'Inflation GDP Population'!$S$16</f>
        <v>11.66600713</v>
      </c>
      <c r="AP2698" s="367">
        <f>'Assumptions (T&amp;D)'!AP55*'Inflation GDP Population'!AO$16/'Inflation GDP Population'!$S$16</f>
        <v>12.28777583</v>
      </c>
      <c r="AQ2698" s="367">
        <f>'Assumptions (T&amp;D)'!AQ55*'Inflation GDP Population'!AP$16/'Inflation GDP Population'!$S$16</f>
        <v>12.53226287</v>
      </c>
      <c r="AR2698" s="367">
        <f>'Assumptions (T&amp;D)'!AR55*'Inflation GDP Population'!AQ$16/'Inflation GDP Population'!$S$16</f>
        <v>12.44372464</v>
      </c>
      <c r="AS2698" s="367">
        <f>'Assumptions (T&amp;D)'!AS55*'Inflation GDP Population'!AR$16/'Inflation GDP Population'!$S$16</f>
        <v>12.77827819</v>
      </c>
      <c r="AT2698" s="367">
        <f>'Assumptions (T&amp;D)'!AT55*'Inflation GDP Population'!AS$16/'Inflation GDP Population'!$S$16</f>
        <v>13.09520421</v>
      </c>
      <c r="AU2698" s="367">
        <f>'Assumptions (T&amp;D)'!AU55*'Inflation GDP Population'!AT$16/'Inflation GDP Population'!$S$16</f>
        <v>13.58066417</v>
      </c>
      <c r="AV2698" s="367">
        <f>'Assumptions (T&amp;D)'!AV55*'Inflation GDP Population'!AU$16/'Inflation GDP Population'!$S$16</f>
        <v>13.78151257</v>
      </c>
      <c r="AW2698" s="367">
        <f>'Assumptions (T&amp;D)'!AW55*'Inflation GDP Population'!AV$16/'Inflation GDP Population'!$S$16</f>
        <v>14.15879092</v>
      </c>
      <c r="AX2698" s="367">
        <f>'Assumptions (T&amp;D)'!AX55*'Inflation GDP Population'!AW$16/'Inflation GDP Population'!$S$16</f>
        <v>14.41767166</v>
      </c>
      <c r="AY2698" s="367">
        <f>'Assumptions (T&amp;D)'!AY55*'Inflation GDP Population'!AX$16/'Inflation GDP Population'!$S$16</f>
        <v>14.77567661</v>
      </c>
      <c r="AZ2698" s="367">
        <f>'Assumptions (T&amp;D)'!AZ55*'Inflation GDP Population'!AY$16/'Inflation GDP Population'!$S$16</f>
        <v>16.98883061</v>
      </c>
      <c r="BA2698" s="367">
        <f>'Assumptions (T&amp;D)'!BA55*'Inflation GDP Population'!AZ$16/'Inflation GDP Population'!$S$16</f>
        <v>17.32432553</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0.1184855256</v>
      </c>
      <c r="D2699" s="371">
        <f>D2698*'Assumptions (T&amp;D)'!$C$18</f>
        <v>0.1905599875</v>
      </c>
      <c r="E2699" s="371">
        <f>E2698*'Assumptions (T&amp;D)'!$C$18</f>
        <v>0.1437555852</v>
      </c>
      <c r="F2699" s="371">
        <f>F2698*'Assumptions (T&amp;D)'!$C$18</f>
        <v>0.1650399608</v>
      </c>
      <c r="G2699" s="371">
        <f>G2698*'Assumptions (T&amp;D)'!$C$18</f>
        <v>0.1558075571</v>
      </c>
      <c r="H2699" s="371">
        <f>H2698*'Assumptions (T&amp;D)'!$C$18</f>
        <v>0.2478296892</v>
      </c>
      <c r="I2699" s="371">
        <f>I2698*'Assumptions (T&amp;D)'!$C$18</f>
        <v>0.463655138</v>
      </c>
      <c r="J2699" s="371">
        <f>J2698*'Assumptions (T&amp;D)'!$C$18</f>
        <v>0.4289321734</v>
      </c>
      <c r="K2699" s="371">
        <f>K2698*'Assumptions (T&amp;D)'!$C$18</f>
        <v>0.4696920987</v>
      </c>
      <c r="L2699" s="371">
        <f>L2698*'Assumptions (T&amp;D)'!$C$18</f>
        <v>0.6909462507</v>
      </c>
      <c r="M2699" s="371">
        <f>M2698*'Assumptions (T&amp;D)'!$C$18</f>
        <v>0.8391249764</v>
      </c>
      <c r="N2699" s="371">
        <f>N2698*'Assumptions (T&amp;D)'!$C$18</f>
        <v>1.336549718</v>
      </c>
      <c r="O2699" s="371">
        <f>O2698*'Assumptions (T&amp;D)'!$C$18</f>
        <v>1.188571236</v>
      </c>
      <c r="P2699" s="371">
        <f>P2698*'Assumptions (T&amp;D)'!$C$18</f>
        <v>1.628326119</v>
      </c>
      <c r="Q2699" s="371">
        <f>Q2698*'Assumptions (T&amp;D)'!$C$18</f>
        <v>2.566915281</v>
      </c>
      <c r="R2699" s="371">
        <f>R2698*'Assumptions (T&amp;D)'!$C$18</f>
        <v>2.972364979</v>
      </c>
      <c r="S2699" s="371">
        <f>S2698*'Assumptions (T&amp;D)'!$C$18</f>
        <v>2.816325214</v>
      </c>
      <c r="T2699" s="371">
        <f>T2698*'Assumptions (T&amp;D)'!$C$18</f>
        <v>2.342903936</v>
      </c>
      <c r="U2699" s="371">
        <f>U2698*'Assumptions (T&amp;D)'!$C$18</f>
        <v>2.372497961</v>
      </c>
      <c r="V2699" s="371">
        <f>V2698*'Assumptions (T&amp;D)'!$C$18</f>
        <v>2.459110295</v>
      </c>
      <c r="W2699" s="371">
        <f>W2698*'Assumptions (T&amp;D)'!$C$18</f>
        <v>2.507672732</v>
      </c>
      <c r="X2699" s="371">
        <f>X2698*'Assumptions (T&amp;D)'!$C$18</f>
        <v>3.018981285</v>
      </c>
      <c r="Y2699" s="371">
        <f>Y2698*'Assumptions (T&amp;D)'!$C$18</f>
        <v>3.096230437</v>
      </c>
      <c r="Z2699" s="371">
        <f>Z2698*'Assumptions (T&amp;D)'!$C$18</f>
        <v>3.175353267</v>
      </c>
      <c r="AA2699" s="371">
        <f>AA2698*'Assumptions (T&amp;D)'!$C$18</f>
        <v>3.256393653</v>
      </c>
      <c r="AB2699" s="371">
        <f>AB2698*'Assumptions (T&amp;D)'!$C$18</f>
        <v>3.339396473</v>
      </c>
      <c r="AC2699" s="371">
        <f>AC2698*'Assumptions (T&amp;D)'!$C$18</f>
        <v>3.424407632</v>
      </c>
      <c r="AD2699" s="371">
        <f>AD2698*'Assumptions (T&amp;D)'!$C$18</f>
        <v>3.511474081</v>
      </c>
      <c r="AE2699" s="371">
        <f>AE2698*'Assumptions (T&amp;D)'!$C$18</f>
        <v>3.600643843</v>
      </c>
      <c r="AF2699" s="371">
        <f>AF2698*'Assumptions (T&amp;D)'!$C$18</f>
        <v>3.697449708</v>
      </c>
      <c r="AG2699" s="371">
        <f>AG2698*'Assumptions (T&amp;D)'!$C$18</f>
        <v>3.800868797</v>
      </c>
      <c r="AH2699" s="371">
        <f>AH2698*'Assumptions (T&amp;D)'!$C$18</f>
        <v>3.904578343</v>
      </c>
      <c r="AI2699" s="371">
        <f>AI2698*'Assumptions (T&amp;D)'!$C$18</f>
        <v>3.980227575</v>
      </c>
      <c r="AJ2699" s="371">
        <f>AJ2698*'Assumptions (T&amp;D)'!$C$18</f>
        <v>4.079801193</v>
      </c>
      <c r="AK2699" s="371">
        <f>AK2698*'Assumptions (T&amp;D)'!$C$18</f>
        <v>4.190598998</v>
      </c>
      <c r="AL2699" s="371">
        <f>AL2698*'Assumptions (T&amp;D)'!$C$18</f>
        <v>4.324094007</v>
      </c>
      <c r="AM2699" s="371">
        <f>AM2698*'Assumptions (T&amp;D)'!$C$18</f>
        <v>4.482633107</v>
      </c>
      <c r="AN2699" s="371">
        <f>AN2698*'Assumptions (T&amp;D)'!$C$18</f>
        <v>4.609838619</v>
      </c>
      <c r="AO2699" s="371">
        <f>AO2698*'Assumptions (T&amp;D)'!$C$18</f>
        <v>4.666402853</v>
      </c>
      <c r="AP2699" s="371">
        <f>AP2698*'Assumptions (T&amp;D)'!$C$18</f>
        <v>4.915110333</v>
      </c>
      <c r="AQ2699" s="371">
        <f>AQ2698*'Assumptions (T&amp;D)'!$C$18</f>
        <v>5.012905146</v>
      </c>
      <c r="AR2699" s="371">
        <f>AR2698*'Assumptions (T&amp;D)'!$C$18</f>
        <v>4.977489857</v>
      </c>
      <c r="AS2699" s="371">
        <f>AS2698*'Assumptions (T&amp;D)'!$C$18</f>
        <v>5.111311277</v>
      </c>
      <c r="AT2699" s="371">
        <f>AT2698*'Assumptions (T&amp;D)'!$C$18</f>
        <v>5.238081686</v>
      </c>
      <c r="AU2699" s="371">
        <f>AU2698*'Assumptions (T&amp;D)'!$C$18</f>
        <v>5.432265667</v>
      </c>
      <c r="AV2699" s="371">
        <f>AV2698*'Assumptions (T&amp;D)'!$C$18</f>
        <v>5.512605027</v>
      </c>
      <c r="AW2699" s="371">
        <f>AW2698*'Assumptions (T&amp;D)'!$C$18</f>
        <v>5.663516367</v>
      </c>
      <c r="AX2699" s="371">
        <f>AX2698*'Assumptions (T&amp;D)'!$C$18</f>
        <v>5.767068664</v>
      </c>
      <c r="AY2699" s="371">
        <f>AY2698*'Assumptions (T&amp;D)'!$C$18</f>
        <v>5.910270642</v>
      </c>
      <c r="AZ2699" s="371">
        <f>AZ2698*'Assumptions (T&amp;D)'!$C$18</f>
        <v>6.795532242</v>
      </c>
      <c r="BA2699" s="371">
        <f>BA2698*'Assumptions (T&amp;D)'!$C$18</f>
        <v>6.929730211</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0.1777282884</v>
      </c>
      <c r="D2700" s="371">
        <f>D2698*'Assumptions (T&amp;D)'!$C$19</f>
        <v>0.2858399813</v>
      </c>
      <c r="E2700" s="371">
        <f>E2698*'Assumptions (T&amp;D)'!$C$19</f>
        <v>0.2156333778</v>
      </c>
      <c r="F2700" s="371">
        <f>F2698*'Assumptions (T&amp;D)'!$C$19</f>
        <v>0.2475599413</v>
      </c>
      <c r="G2700" s="371">
        <f>G2698*'Assumptions (T&amp;D)'!$C$19</f>
        <v>0.2337113356</v>
      </c>
      <c r="H2700" s="371">
        <f>H2698*'Assumptions (T&amp;D)'!$C$19</f>
        <v>0.3717445338</v>
      </c>
      <c r="I2700" s="371">
        <f>I2698*'Assumptions (T&amp;D)'!$C$19</f>
        <v>0.6954827069</v>
      </c>
      <c r="J2700" s="371">
        <f>J2698*'Assumptions (T&amp;D)'!$C$19</f>
        <v>0.6433982601</v>
      </c>
      <c r="K2700" s="371">
        <f>K2698*'Assumptions (T&amp;D)'!$C$19</f>
        <v>0.7045381481</v>
      </c>
      <c r="L2700" s="371">
        <f>L2698*'Assumptions (T&amp;D)'!$C$19</f>
        <v>1.036419376</v>
      </c>
      <c r="M2700" s="371">
        <f>M2698*'Assumptions (T&amp;D)'!$C$19</f>
        <v>1.258687465</v>
      </c>
      <c r="N2700" s="371">
        <f>N2698*'Assumptions (T&amp;D)'!$C$19</f>
        <v>2.004824578</v>
      </c>
      <c r="O2700" s="371">
        <f>O2698*'Assumptions (T&amp;D)'!$C$19</f>
        <v>1.782856854</v>
      </c>
      <c r="P2700" s="371">
        <f>P2698*'Assumptions (T&amp;D)'!$C$19</f>
        <v>2.442489179</v>
      </c>
      <c r="Q2700" s="371">
        <f>Q2698*'Assumptions (T&amp;D)'!$C$19</f>
        <v>3.850372922</v>
      </c>
      <c r="R2700" s="371">
        <f>R2698*'Assumptions (T&amp;D)'!$C$19</f>
        <v>4.458547468</v>
      </c>
      <c r="S2700" s="371">
        <f>S2698*'Assumptions (T&amp;D)'!$C$19</f>
        <v>4.224487821</v>
      </c>
      <c r="T2700" s="371">
        <f>T2698*'Assumptions (T&amp;D)'!$C$19</f>
        <v>3.514355904</v>
      </c>
      <c r="U2700" s="371">
        <f>U2698*'Assumptions (T&amp;D)'!$C$19</f>
        <v>3.558746941</v>
      </c>
      <c r="V2700" s="371">
        <f>V2698*'Assumptions (T&amp;D)'!$C$19</f>
        <v>3.688665442</v>
      </c>
      <c r="W2700" s="371">
        <f>W2698*'Assumptions (T&amp;D)'!$C$19</f>
        <v>3.761509098</v>
      </c>
      <c r="X2700" s="371">
        <f>X2698*'Assumptions (T&amp;D)'!$C$19</f>
        <v>4.528471927</v>
      </c>
      <c r="Y2700" s="371">
        <f>Y2698*'Assumptions (T&amp;D)'!$C$19</f>
        <v>4.644345655</v>
      </c>
      <c r="Z2700" s="371">
        <f>Z2698*'Assumptions (T&amp;D)'!$C$19</f>
        <v>4.7630299</v>
      </c>
      <c r="AA2700" s="371">
        <f>AA2698*'Assumptions (T&amp;D)'!$C$19</f>
        <v>4.884590479</v>
      </c>
      <c r="AB2700" s="371">
        <f>AB2698*'Assumptions (T&amp;D)'!$C$19</f>
        <v>5.00909471</v>
      </c>
      <c r="AC2700" s="371">
        <f>AC2698*'Assumptions (T&amp;D)'!$C$19</f>
        <v>5.136611448</v>
      </c>
      <c r="AD2700" s="371">
        <f>AD2698*'Assumptions (T&amp;D)'!$C$19</f>
        <v>5.267211122</v>
      </c>
      <c r="AE2700" s="371">
        <f>AE2698*'Assumptions (T&amp;D)'!$C$19</f>
        <v>5.400965765</v>
      </c>
      <c r="AF2700" s="371">
        <f>AF2698*'Assumptions (T&amp;D)'!$C$19</f>
        <v>5.546174562</v>
      </c>
      <c r="AG2700" s="371">
        <f>AG2698*'Assumptions (T&amp;D)'!$C$19</f>
        <v>5.701303196</v>
      </c>
      <c r="AH2700" s="371">
        <f>AH2698*'Assumptions (T&amp;D)'!$C$19</f>
        <v>5.856867515</v>
      </c>
      <c r="AI2700" s="371">
        <f>AI2698*'Assumptions (T&amp;D)'!$C$19</f>
        <v>5.970341362</v>
      </c>
      <c r="AJ2700" s="371">
        <f>AJ2698*'Assumptions (T&amp;D)'!$C$19</f>
        <v>6.119701789</v>
      </c>
      <c r="AK2700" s="371">
        <f>AK2698*'Assumptions (T&amp;D)'!$C$19</f>
        <v>6.285898496</v>
      </c>
      <c r="AL2700" s="371">
        <f>AL2698*'Assumptions (T&amp;D)'!$C$19</f>
        <v>6.48614101</v>
      </c>
      <c r="AM2700" s="371">
        <f>AM2698*'Assumptions (T&amp;D)'!$C$19</f>
        <v>6.723949661</v>
      </c>
      <c r="AN2700" s="371">
        <f>AN2698*'Assumptions (T&amp;D)'!$C$19</f>
        <v>6.914757929</v>
      </c>
      <c r="AO2700" s="371">
        <f>AO2698*'Assumptions (T&amp;D)'!$C$19</f>
        <v>6.999604279</v>
      </c>
      <c r="AP2700" s="371">
        <f>AP2698*'Assumptions (T&amp;D)'!$C$19</f>
        <v>7.372665499</v>
      </c>
      <c r="AQ2700" s="371">
        <f>AQ2698*'Assumptions (T&amp;D)'!$C$19</f>
        <v>7.519357719</v>
      </c>
      <c r="AR2700" s="371">
        <f>AR2698*'Assumptions (T&amp;D)'!$C$19</f>
        <v>7.466234785</v>
      </c>
      <c r="AS2700" s="371">
        <f>AS2698*'Assumptions (T&amp;D)'!$C$19</f>
        <v>7.666966916</v>
      </c>
      <c r="AT2700" s="371">
        <f>AT2698*'Assumptions (T&amp;D)'!$C$19</f>
        <v>7.857122528</v>
      </c>
      <c r="AU2700" s="371">
        <f>AU2698*'Assumptions (T&amp;D)'!$C$19</f>
        <v>8.1483985</v>
      </c>
      <c r="AV2700" s="371">
        <f>AV2698*'Assumptions (T&amp;D)'!$C$19</f>
        <v>8.268907541</v>
      </c>
      <c r="AW2700" s="371">
        <f>AW2698*'Assumptions (T&amp;D)'!$C$19</f>
        <v>8.495274551</v>
      </c>
      <c r="AX2700" s="371">
        <f>AX2698*'Assumptions (T&amp;D)'!$C$19</f>
        <v>8.650602996</v>
      </c>
      <c r="AY2700" s="371">
        <f>AY2698*'Assumptions (T&amp;D)'!$C$19</f>
        <v>8.865405963</v>
      </c>
      <c r="AZ2700" s="371">
        <f>AZ2698*'Assumptions (T&amp;D)'!$C$19</f>
        <v>10.19329836</v>
      </c>
      <c r="BA2700" s="371">
        <f>BA2698*'Assumptions (T&amp;D)'!$C$19</f>
        <v>10.39459532</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-0.00559502093</v>
      </c>
      <c r="D2701" s="372">
        <f t="array" ref="D2701">SUM(IF(ISERROR(D2702:D2752),"",D2702:D2752))</f>
        <v>-0.01485924321</v>
      </c>
      <c r="E2701" s="372">
        <f t="array" ref="E2701">SUM(IF(ISERROR(E2702:E2752),"",E2702:E2752))</f>
        <v>-0.02235335907</v>
      </c>
      <c r="F2701" s="372">
        <f t="array" ref="F2701">SUM(IF(ISERROR(F2702:F2752),"",F2702:F2752))</f>
        <v>-0.0312085178</v>
      </c>
      <c r="G2701" s="372">
        <f t="array" ref="G2701">SUM(IF(ISERROR(G2702:G2752),"",G2702:G2752))</f>
        <v>-0.04004833199</v>
      </c>
      <c r="H2701" s="372">
        <f t="array" ref="H2701">SUM(IF(ISERROR(H2702:H2752),"",H2702:H2752))</f>
        <v>-0.05365342683</v>
      </c>
      <c r="I2701" s="372">
        <f t="array" ref="I2701">SUM(IF(ISERROR(I2702:I2752),"",I2702:I2752))</f>
        <v>-0.07809628619</v>
      </c>
      <c r="J2701" s="372">
        <f t="array" ref="J2701">SUM(IF(ISERROR(J2702:J2752),"",J2702:J2752))</f>
        <v>-0.1020605236</v>
      </c>
      <c r="K2701" s="372">
        <f t="array" ref="K2701">SUM(IF(ISERROR(K2702:K2752),"",K2702:K2752))</f>
        <v>-0.1290877922</v>
      </c>
      <c r="L2701" s="372">
        <f t="array" ref="L2701">SUM(IF(ISERROR(L2702:L2752),"",L2702:L2752))</f>
        <v>-0.1678467281</v>
      </c>
      <c r="M2701" s="372">
        <f t="array" ref="M2701">SUM(IF(ISERROR(M2702:M2752),"",M2702:M2752))</f>
        <v>-0.215443881</v>
      </c>
      <c r="N2701" s="372">
        <f t="array" ref="N2701">SUM(IF(ISERROR(N2702:N2752),"",N2702:N2752))</f>
        <v>-0.2887908592</v>
      </c>
      <c r="O2701" s="372">
        <f t="array" ref="O2701">SUM(IF(ISERROR(O2702:O2752),"",O2702:O2752))</f>
        <v>-0.3586341071</v>
      </c>
      <c r="P2701" s="372">
        <f t="array" ref="P2701">SUM(IF(ISERROR(P2702:P2752),"",P2702:P2752))</f>
        <v>-0.4525606338</v>
      </c>
      <c r="Q2701" s="372">
        <f t="array" ref="Q2701">SUM(IF(ISERROR(Q2702:Q2752),"",Q2702:Q2752))</f>
        <v>-0.5952699154</v>
      </c>
      <c r="R2701" s="372">
        <f t="array" ref="R2701">SUM(IF(ISERROR(R2702:R2752),"",R2702:R2752))</f>
        <v>-0.7526805992</v>
      </c>
      <c r="S2701" s="372">
        <f t="array" ref="S2701">SUM(IF(ISERROR(S2702:S2752),"",S2702:S2752))</f>
        <v>-0.9033729409</v>
      </c>
      <c r="T2701" s="372">
        <f t="array" ref="T2701">SUM(IF(ISERROR(T2702:T2752),"",T2702:T2752))</f>
        <v>-1.043301045</v>
      </c>
      <c r="U2701" s="372">
        <f t="array" ref="U2701">SUM(IF(ISERROR(U2702:U2752),"",U2702:U2752))</f>
        <v>-1.189257118</v>
      </c>
      <c r="V2701" s="372">
        <f t="array" ref="V2701">SUM(IF(ISERROR(V2702:V2752),"",V2702:V2752))</f>
        <v>-1.34711054</v>
      </c>
      <c r="W2701" s="372">
        <f t="array" ref="W2701">SUM(IF(ISERROR(W2702:W2752),"",W2702:W2752))</f>
        <v>-1.506038732</v>
      </c>
      <c r="X2701" s="372">
        <f t="array" ref="X2701">SUM(IF(ISERROR(X2702:X2752),"",X2702:X2752))</f>
        <v>-1.676217353</v>
      </c>
      <c r="Y2701" s="372">
        <f t="array" ref="Y2701">SUM(IF(ISERROR(Y2702:Y2752),"",Y2702:Y2752))</f>
        <v>-1.861416248</v>
      </c>
      <c r="Z2701" s="372">
        <f t="array" ref="Z2701">SUM(IF(ISERROR(Z2702:Z2752),"",Z2702:Z2752))</f>
        <v>-2.055287535</v>
      </c>
      <c r="AA2701" s="372">
        <f t="array" ref="AA2701">SUM(IF(ISERROR(AA2702:AA2752),"",AA2702:AA2752))</f>
        <v>-2.241237083</v>
      </c>
      <c r="AB2701" s="372">
        <f t="array" ref="AB2701">SUM(IF(ISERROR(AB2702:AB2752),"",AB2702:AB2752))</f>
        <v>-2.425903064</v>
      </c>
      <c r="AC2701" s="372">
        <f t="array" ref="AC2701">SUM(IF(ISERROR(AC2702:AC2752),"",AC2702:AC2752))</f>
        <v>-2.576238367</v>
      </c>
      <c r="AD2701" s="372">
        <f t="array" ref="AD2701">SUM(IF(ISERROR(AD2702:AD2752),"",AD2702:AD2752))</f>
        <v>-2.751842664</v>
      </c>
      <c r="AE2701" s="372">
        <f t="array" ref="AE2701">SUM(IF(ISERROR(AE2702:AE2752),"",AE2702:AE2752))</f>
        <v>-2.89834478</v>
      </c>
      <c r="AF2701" s="372">
        <f t="array" ref="AF2701">SUM(IF(ISERROR(AF2702:AF2752),"",AF2702:AF2752))</f>
        <v>-2.967472799</v>
      </c>
      <c r="AG2701" s="372">
        <f t="array" ref="AG2701">SUM(IF(ISERROR(AG2702:AG2752),"",AG2702:AG2752))</f>
        <v>-3.006363311</v>
      </c>
      <c r="AH2701" s="372">
        <f t="array" ref="AH2701">SUM(IF(ISERROR(AH2702:AH2752),"",AH2702:AH2752))</f>
        <v>-3.066778668</v>
      </c>
      <c r="AI2701" s="372">
        <f t="array" ref="AI2701">SUM(IF(ISERROR(AI2702:AI2752),"",AI2702:AI2752))</f>
        <v>-3.178478997</v>
      </c>
      <c r="AJ2701" s="372">
        <f t="array" ref="AJ2701">SUM(IF(ISERROR(AJ2702:AJ2752),"",AJ2702:AJ2752))</f>
        <v>-3.297383891</v>
      </c>
      <c r="AK2701" s="372">
        <f t="array" ref="AK2701">SUM(IF(ISERROR(AK2702:AK2752),"",AK2702:AK2752))</f>
        <v>-3.418964748</v>
      </c>
      <c r="AL2701" s="372">
        <f t="array" ref="AL2701">SUM(IF(ISERROR(AL2702:AL2752),"",AL2702:AL2752))</f>
        <v>-3.548024592</v>
      </c>
      <c r="AM2701" s="372">
        <f t="array" ref="AM2701">SUM(IF(ISERROR(AM2702:AM2752),"",AM2702:AM2752))</f>
        <v>-3.642269449</v>
      </c>
      <c r="AN2701" s="372">
        <f t="array" ref="AN2701">SUM(IF(ISERROR(AN2702:AN2752),"",AN2702:AN2752))</f>
        <v>-3.739680597</v>
      </c>
      <c r="AO2701" s="372">
        <f t="array" ref="AO2701">SUM(IF(ISERROR(AO2702:AO2752),"",AO2702:AO2752))</f>
        <v>-3.836895198</v>
      </c>
      <c r="AP2701" s="372">
        <f t="array" ref="AP2701">SUM(IF(ISERROR(AP2702:AP2752),"",AP2702:AP2752))</f>
        <v>-3.942795505</v>
      </c>
      <c r="AQ2701" s="372">
        <f t="array" ref="AQ2701">SUM(IF(ISERROR(AQ2702:AQ2752),"",AQ2702:AQ2752))</f>
        <v>-4.050481937</v>
      </c>
      <c r="AR2701" s="372">
        <f t="array" ref="AR2701">SUM(IF(ISERROR(AR2702:AR2752),"",AR2702:AR2752))</f>
        <v>-4.153558771</v>
      </c>
      <c r="AS2701" s="372">
        <f t="array" ref="AS2701">SUM(IF(ISERROR(AS2702:AS2752),"",AS2702:AS2752))</f>
        <v>-4.259603921</v>
      </c>
      <c r="AT2701" s="372">
        <f t="array" ref="AT2701">SUM(IF(ISERROR(AT2702:AT2752),"",AT2702:AT2752))</f>
        <v>-4.368226197</v>
      </c>
      <c r="AU2701" s="372">
        <f t="array" ref="AU2701">SUM(IF(ISERROR(AU2702:AU2752),"",AU2702:AU2752))</f>
        <v>-4.482008058</v>
      </c>
      <c r="AV2701" s="372">
        <f t="array" ref="AV2701">SUM(IF(ISERROR(AV2702:AV2752),"",AV2702:AV2752))</f>
        <v>-4.595192299</v>
      </c>
      <c r="AW2701" s="372">
        <f t="array" ref="AW2701">SUM(IF(ISERROR(AW2702:AW2752),"",AW2702:AW2752))</f>
        <v>-4.711055511</v>
      </c>
      <c r="AX2701" s="372">
        <f t="array" ref="AX2701">SUM(IF(ISERROR(AX2702:AX2752),"",AX2702:AX2752))</f>
        <v>-4.830146501</v>
      </c>
      <c r="AY2701" s="372">
        <f t="array" ref="AY2701">SUM(IF(ISERROR(AY2702:AY2752),"",AY2702:AY2752))</f>
        <v>-4.952224747</v>
      </c>
      <c r="AZ2701" s="372">
        <f t="array" ref="AZ2701">SUM(IF(ISERROR(AZ2702:AZ2752),"",AZ2702:AZ2752))</f>
        <v>-5.111409873</v>
      </c>
      <c r="BA2701" s="372">
        <f t="array" ref="BA2701">SUM(IF(ISERROR(BA2702:BA2752),"",BA2702:BA2752))</f>
        <v>-5.271848474</v>
      </c>
      <c r="BB2701" s="372">
        <f t="array" ref="BB2701">SUM(IF(ISERROR(BB2702:BB2752),"",BB2702:BB2752))</f>
        <v>-5.097661184</v>
      </c>
      <c r="BC2701" s="372">
        <f t="array" ref="BC2701">SUM(IF(ISERROR(BC2702:BC2752),"",BC2702:BC2752))</f>
        <v>-4.903150947</v>
      </c>
      <c r="BD2701" s="372">
        <f t="array" ref="BD2701">SUM(IF(ISERROR(BD2702:BD2752),"",BD2702:BD2752))</f>
        <v>-4.694043645</v>
      </c>
      <c r="BE2701" s="372">
        <f t="array" ref="BE2701">SUM(IF(ISERROR(BE2702:BE2752),"",BE2702:BE2752))</f>
        <v>-4.451445891</v>
      </c>
      <c r="BF2701" s="372">
        <f t="array" ref="BF2701">SUM(IF(ISERROR(BF2702:BF2752),"",BF2702:BF2752))</f>
        <v>-4.188061509</v>
      </c>
      <c r="BG2701" s="372">
        <f t="array" ref="BG2701">SUM(IF(ISERROR(BG2702:BG2752),"",BG2702:BG2752))</f>
        <v>-3.915520945</v>
      </c>
      <c r="BH2701" s="372">
        <f t="array" ref="BH2701">SUM(IF(ISERROR(BH2702:BH2752),"",BH2702:BH2752))</f>
        <v>-3.617358987</v>
      </c>
      <c r="BI2701" s="372">
        <f t="array" ref="BI2701">SUM(IF(ISERROR(BI2702:BI2752),"",BI2702:BI2752))</f>
        <v>-3.2930265</v>
      </c>
      <c r="BJ2701" s="372">
        <f t="array" ref="BJ2701">SUM(IF(ISERROR(BJ2702:BJ2752),"",BJ2702:BJ2752))</f>
        <v>-2.934894892</v>
      </c>
      <c r="BK2701" s="372">
        <f t="array" ref="BK2701">SUM(IF(ISERROR(BK2702:BK2752),"",BK2702:BK2752))</f>
        <v>-2.552142198</v>
      </c>
      <c r="BL2701" s="372">
        <f t="array" ref="BL2701">SUM(IF(ISERROR(BL2702:BL2752),"",BL2702:BL2752))</f>
        <v>-2.136914257</v>
      </c>
      <c r="BM2701" s="372">
        <f t="array" ref="BM2701">SUM(IF(ISERROR(BM2702:BM2752),"",BM2702:BM2752))</f>
        <v>-1.692154398</v>
      </c>
      <c r="BN2701" s="372">
        <f t="array" ref="BN2701">SUM(IF(ISERROR(BN2702:BN2752),"",BN2702:BN2752))</f>
        <v>-1.212704192</v>
      </c>
      <c r="BO2701" s="372">
        <f t="array" ref="BO2701">SUM(IF(ISERROR(BO2702:BO2752),"",BO2702:BO2752))</f>
        <v>-0.6266271187</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-0.00559502093</v>
      </c>
      <c r="D2702" s="373">
        <f>PPMT('Assumptions (T&amp;D) old'!$B$100,Model!X$1,'Assumptions (T&amp;D) old'!$B$103,Model!$C$2699)</f>
        <v>-0.005860784424</v>
      </c>
      <c r="E2702" s="373">
        <f>PPMT('Assumptions (T&amp;D) old'!$B$100,Model!Y$1,'Assumptions (T&amp;D) old'!$B$103,Model!$C$2699)</f>
        <v>-0.006139171684</v>
      </c>
      <c r="F2702" s="373">
        <f>PPMT('Assumptions (T&amp;D) old'!$B$100,Model!Z$1,'Assumptions (T&amp;D) old'!$B$103,Model!$C$2699)</f>
        <v>-0.006430782339</v>
      </c>
      <c r="G2702" s="373">
        <f>PPMT('Assumptions (T&amp;D) old'!$B$100,Model!AA$1,'Assumptions (T&amp;D) old'!$B$103,Model!$C$2699)</f>
        <v>-0.006736244501</v>
      </c>
      <c r="H2702" s="373">
        <f>PPMT('Assumptions (T&amp;D) old'!$B$100,Model!AB$1,'Assumptions (T&amp;D) old'!$B$103,Model!$C$2699)</f>
        <v>-0.007056216114</v>
      </c>
      <c r="I2702" s="373">
        <f>PPMT('Assumptions (T&amp;D) old'!$B$100,Model!AC$1,'Assumptions (T&amp;D) old'!$B$103,Model!$C$2699)</f>
        <v>-0.00739138638</v>
      </c>
      <c r="J2702" s="373">
        <f>PPMT('Assumptions (T&amp;D) old'!$B$100,Model!AD$1,'Assumptions (T&amp;D) old'!$B$103,Model!$C$2699)</f>
        <v>-0.007742477233</v>
      </c>
      <c r="K2702" s="373">
        <f>PPMT('Assumptions (T&amp;D) old'!$B$100,Model!AE$1,'Assumptions (T&amp;D) old'!$B$103,Model!$C$2699)</f>
        <v>-0.008110244901</v>
      </c>
      <c r="L2702" s="373">
        <f>PPMT('Assumptions (T&amp;D) old'!$B$100,Model!AF$1,'Assumptions (T&amp;D) old'!$B$103,Model!$C$2699)</f>
        <v>-0.008495481534</v>
      </c>
      <c r="M2702" s="373">
        <f>PPMT('Assumptions (T&amp;D) old'!$B$100,Model!AG$1,'Assumptions (T&amp;D) old'!$B$103,Model!$C$2699)</f>
        <v>-0.008899016907</v>
      </c>
      <c r="N2702" s="373">
        <f>PPMT('Assumptions (T&amp;D) old'!$B$100,Model!AH$1,'Assumptions (T&amp;D) old'!$B$103,Model!$C$2699)</f>
        <v>-0.00932172021</v>
      </c>
      <c r="O2702" s="373">
        <f>PPMT('Assumptions (T&amp;D) old'!$B$100,Model!AI$1,'Assumptions (T&amp;D) old'!$B$103,Model!$C$2699)</f>
        <v>-0.00976450192</v>
      </c>
      <c r="P2702" s="373">
        <f>PPMT('Assumptions (T&amp;D) old'!$B$100,Model!AJ$1,'Assumptions (T&amp;D) old'!$B$103,Model!$C$2699)</f>
        <v>-0.01022831576</v>
      </c>
      <c r="Q2702" s="373">
        <f>PPMT('Assumptions (T&amp;D) old'!$B$100,Model!AK$1,'Assumptions (T&amp;D) old'!$B$103,Model!$C$2699)</f>
        <v>-0.01071416076</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-0.008998458783</v>
      </c>
      <c r="E2703" s="373">
        <f>PPMT('Assumptions (T&amp;D) old'!$B$100,Model!X$1,'Assumptions (T&amp;D) old'!$B$103,Model!$D$2699)</f>
        <v>-0.009425885576</v>
      </c>
      <c r="F2703" s="373">
        <f>PPMT('Assumptions (T&amp;D) old'!$B$100,Model!Y$1,'Assumptions (T&amp;D) old'!$B$103,Model!$D$2699)</f>
        <v>-0.009873615141</v>
      </c>
      <c r="G2703" s="373">
        <f>PPMT('Assumptions (T&amp;D) old'!$B$100,Model!Z$1,'Assumptions (T&amp;D) old'!$B$103,Model!$D$2699)</f>
        <v>-0.01034261186</v>
      </c>
      <c r="H2703" s="373">
        <f>PPMT('Assumptions (T&amp;D) old'!$B$100,Model!AA$1,'Assumptions (T&amp;D) old'!$B$103,Model!$D$2699)</f>
        <v>-0.01083388592</v>
      </c>
      <c r="I2703" s="373">
        <f>PPMT('Assumptions (T&amp;D) old'!$B$100,Model!AB$1,'Assumptions (T&amp;D) old'!$B$103,Model!$D$2699)</f>
        <v>-0.0113484955</v>
      </c>
      <c r="J2703" s="373">
        <f>PPMT('Assumptions (T&amp;D) old'!$B$100,Model!AC$1,'Assumptions (T&amp;D) old'!$B$103,Model!$D$2699)</f>
        <v>-0.01188754904</v>
      </c>
      <c r="K2703" s="373">
        <f>PPMT('Assumptions (T&amp;D) old'!$B$100,Model!AD$1,'Assumptions (T&amp;D) old'!$B$103,Model!$D$2699)</f>
        <v>-0.01245220762</v>
      </c>
      <c r="L2703" s="373">
        <f>PPMT('Assumptions (T&amp;D) old'!$B$100,Model!AE$1,'Assumptions (T&amp;D) old'!$B$103,Model!$D$2699)</f>
        <v>-0.01304368748</v>
      </c>
      <c r="M2703" s="373">
        <f>PPMT('Assumptions (T&amp;D) old'!$B$100,Model!AF$1,'Assumptions (T&amp;D) old'!$B$103,Model!$D$2699)</f>
        <v>-0.01366326264</v>
      </c>
      <c r="N2703" s="373">
        <f>PPMT('Assumptions (T&amp;D) old'!$B$100,Model!AG$1,'Assumptions (T&amp;D) old'!$B$103,Model!$D$2699)</f>
        <v>-0.01431226761</v>
      </c>
      <c r="O2703" s="373">
        <f>PPMT('Assumptions (T&amp;D) old'!$B$100,Model!AH$1,'Assumptions (T&amp;D) old'!$B$103,Model!$D$2699)</f>
        <v>-0.01499210032</v>
      </c>
      <c r="P2703" s="373">
        <f>PPMT('Assumptions (T&amp;D) old'!$B$100,Model!AI$1,'Assumptions (T&amp;D) old'!$B$103,Model!$D$2699)</f>
        <v>-0.01570422509</v>
      </c>
      <c r="Q2703" s="373">
        <f>PPMT('Assumptions (T&amp;D) old'!$B$100,Model!AJ$1,'Assumptions (T&amp;D) old'!$B$103,Model!$D$2699)</f>
        <v>-0.01645017578</v>
      </c>
      <c r="R2703" s="373">
        <f>PPMT('Assumptions (T&amp;D) old'!$B$100,Model!AK$1,'Assumptions (T&amp;D) old'!$B$103,Model!$D$2699)</f>
        <v>-0.01723155913</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-0.006788301812</v>
      </c>
      <c r="F2704" s="373">
        <f>PPMT('Assumptions (T&amp;D) old'!$B$100,Model!X$1,'Assumptions (T&amp;D) old'!$B$103,Model!$E$2699)</f>
        <v>-0.007110746148</v>
      </c>
      <c r="G2704" s="373">
        <f>PPMT('Assumptions (T&amp;D) old'!$B$100,Model!Y$1,'Assumptions (T&amp;D) old'!$B$103,Model!$E$2699)</f>
        <v>-0.007448506591</v>
      </c>
      <c r="H2704" s="373">
        <f>PPMT('Assumptions (T&amp;D) old'!$B$100,Model!Z$1,'Assumptions (T&amp;D) old'!$B$103,Model!$E$2699)</f>
        <v>-0.007802310654</v>
      </c>
      <c r="I2704" s="373">
        <f>PPMT('Assumptions (T&amp;D) old'!$B$100,Model!AA$1,'Assumptions (T&amp;D) old'!$B$103,Model!$E$2699)</f>
        <v>-0.00817292041</v>
      </c>
      <c r="J2704" s="373">
        <f>PPMT('Assumptions (T&amp;D) old'!$B$100,Model!AB$1,'Assumptions (T&amp;D) old'!$B$103,Model!$E$2699)</f>
        <v>-0.008561134129</v>
      </c>
      <c r="K2704" s="373">
        <f>PPMT('Assumptions (T&amp;D) old'!$B$100,Model!AC$1,'Assumptions (T&amp;D) old'!$B$103,Model!$E$2699)</f>
        <v>-0.008967788</v>
      </c>
      <c r="L2704" s="373">
        <f>PPMT('Assumptions (T&amp;D) old'!$B$100,Model!AD$1,'Assumptions (T&amp;D) old'!$B$103,Model!$E$2699)</f>
        <v>-0.00939375793</v>
      </c>
      <c r="M2704" s="373">
        <f>PPMT('Assumptions (T&amp;D) old'!$B$100,Model!AE$1,'Assumptions (T&amp;D) old'!$B$103,Model!$E$2699)</f>
        <v>-0.009839961432</v>
      </c>
      <c r="N2704" s="373">
        <f>PPMT('Assumptions (T&amp;D) old'!$B$100,Model!AF$1,'Assumptions (T&amp;D) old'!$B$103,Model!$E$2699)</f>
        <v>-0.0103073596</v>
      </c>
      <c r="O2704" s="373">
        <f>PPMT('Assumptions (T&amp;D) old'!$B$100,Model!AG$1,'Assumptions (T&amp;D) old'!$B$103,Model!$E$2699)</f>
        <v>-0.01079695918</v>
      </c>
      <c r="P2704" s="373">
        <f>PPMT('Assumptions (T&amp;D) old'!$B$100,Model!AH$1,'Assumptions (T&amp;D) old'!$B$103,Model!$E$2699)</f>
        <v>-0.01130981474</v>
      </c>
      <c r="Q2704" s="373">
        <f>PPMT('Assumptions (T&amp;D) old'!$B$100,Model!AI$1,'Assumptions (T&amp;D) old'!$B$103,Model!$E$2699)</f>
        <v>-0.01184703094</v>
      </c>
      <c r="R2704" s="373">
        <f>PPMT('Assumptions (T&amp;D) old'!$B$100,Model!AJ$1,'Assumptions (T&amp;D) old'!$B$103,Model!$E$2699)</f>
        <v>-0.01240976491</v>
      </c>
      <c r="S2704" s="373">
        <f>PPMT('Assumptions (T&amp;D) old'!$B$100,Model!AK$1,'Assumptions (T&amp;D) old'!$B$103,Model!$E$2699)</f>
        <v>-0.01299922875</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-0.007793374174</v>
      </c>
      <c r="G2705" s="373">
        <f>PPMT('Assumptions (T&amp;D) old'!$B$100,Model!X$1,'Assumptions (T&amp;D) old'!$B$103,Model!$F$2699)</f>
        <v>-0.008163559447</v>
      </c>
      <c r="H2705" s="373">
        <f>PPMT('Assumptions (T&amp;D) old'!$B$100,Model!Y$1,'Assumptions (T&amp;D) old'!$B$103,Model!$F$2699)</f>
        <v>-0.008551328521</v>
      </c>
      <c r="I2705" s="373">
        <f>PPMT('Assumptions (T&amp;D) old'!$B$100,Model!Z$1,'Assumptions (T&amp;D) old'!$B$103,Model!$F$2699)</f>
        <v>-0.008957516626</v>
      </c>
      <c r="J2705" s="373">
        <f>PPMT('Assumptions (T&amp;D) old'!$B$100,Model!AA$1,'Assumptions (T&amp;D) old'!$B$103,Model!$F$2699)</f>
        <v>-0.009382998665</v>
      </c>
      <c r="K2705" s="373">
        <f>PPMT('Assumptions (T&amp;D) old'!$B$100,Model!AB$1,'Assumptions (T&amp;D) old'!$B$103,Model!$F$2699)</f>
        <v>-0.009828691102</v>
      </c>
      <c r="L2705" s="373">
        <f>PPMT('Assumptions (T&amp;D) old'!$B$100,Model!AC$1,'Assumptions (T&amp;D) old'!$B$103,Model!$F$2699)</f>
        <v>-0.01029555393</v>
      </c>
      <c r="M2705" s="373">
        <f>PPMT('Assumptions (T&amp;D) old'!$B$100,Model!AD$1,'Assumptions (T&amp;D) old'!$B$103,Model!$F$2699)</f>
        <v>-0.01078459274</v>
      </c>
      <c r="N2705" s="373">
        <f>PPMT('Assumptions (T&amp;D) old'!$B$100,Model!AE$1,'Assumptions (T&amp;D) old'!$B$103,Model!$F$2699)</f>
        <v>-0.0112968609</v>
      </c>
      <c r="O2705" s="373">
        <f>PPMT('Assumptions (T&amp;D) old'!$B$100,Model!AF$1,'Assumptions (T&amp;D) old'!$B$103,Model!$F$2699)</f>
        <v>-0.01183346179</v>
      </c>
      <c r="P2705" s="373">
        <f>PPMT('Assumptions (T&amp;D) old'!$B$100,Model!AG$1,'Assumptions (T&amp;D) old'!$B$103,Model!$F$2699)</f>
        <v>-0.01239555122</v>
      </c>
      <c r="Q2705" s="373">
        <f>PPMT('Assumptions (T&amp;D) old'!$B$100,Model!AH$1,'Assumptions (T&amp;D) old'!$B$103,Model!$F$2699)</f>
        <v>-0.01298433991</v>
      </c>
      <c r="R2705" s="373">
        <f>PPMT('Assumptions (T&amp;D) old'!$B$100,Model!AI$1,'Assumptions (T&amp;D) old'!$B$103,Model!$F$2699)</f>
        <v>-0.01360109605</v>
      </c>
      <c r="S2705" s="373">
        <f>PPMT('Assumptions (T&amp;D) old'!$B$100,Model!AJ$1,'Assumptions (T&amp;D) old'!$B$103,Model!$F$2699)</f>
        <v>-0.01424714811</v>
      </c>
      <c r="T2705" s="373">
        <f>PPMT('Assumptions (T&amp;D) old'!$B$100,Model!AK$1,'Assumptions (T&amp;D) old'!$B$103,Model!$F$2699)</f>
        <v>-0.01492388765</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-0.007357409595</v>
      </c>
      <c r="H2706" s="373">
        <f>PPMT('Assumptions (T&amp;D) old'!$B$100,Model!X$1,'Assumptions (T&amp;D) old'!$B$103,Model!$G$2699)</f>
        <v>-0.007706886551</v>
      </c>
      <c r="I2706" s="373">
        <f>PPMT('Assumptions (T&amp;D) old'!$B$100,Model!Y$1,'Assumptions (T&amp;D) old'!$B$103,Model!$G$2699)</f>
        <v>-0.008072963662</v>
      </c>
      <c r="J2706" s="373">
        <f>PPMT('Assumptions (T&amp;D) old'!$B$100,Model!Z$1,'Assumptions (T&amp;D) old'!$B$103,Model!$G$2699)</f>
        <v>-0.008456429436</v>
      </c>
      <c r="K2706" s="373">
        <f>PPMT('Assumptions (T&amp;D) old'!$B$100,Model!AA$1,'Assumptions (T&amp;D) old'!$B$103,Model!$G$2699)</f>
        <v>-0.008858109834</v>
      </c>
      <c r="L2706" s="373">
        <f>PPMT('Assumptions (T&amp;D) old'!$B$100,Model!AB$1,'Assumptions (T&amp;D) old'!$B$103,Model!$G$2699)</f>
        <v>-0.009278870051</v>
      </c>
      <c r="M2706" s="373">
        <f>PPMT('Assumptions (T&amp;D) old'!$B$100,Model!AC$1,'Assumptions (T&amp;D) old'!$B$103,Model!$G$2699)</f>
        <v>-0.009719616379</v>
      </c>
      <c r="N2706" s="373">
        <f>PPMT('Assumptions (T&amp;D) old'!$B$100,Model!AD$1,'Assumptions (T&amp;D) old'!$B$103,Model!$G$2699)</f>
        <v>-0.01018129816</v>
      </c>
      <c r="O2706" s="373">
        <f>PPMT('Assumptions (T&amp;D) old'!$B$100,Model!AE$1,'Assumptions (T&amp;D) old'!$B$103,Model!$G$2699)</f>
        <v>-0.01066490982</v>
      </c>
      <c r="P2706" s="373">
        <f>PPMT('Assumptions (T&amp;D) old'!$B$100,Model!AF$1,'Assumptions (T&amp;D) old'!$B$103,Model!$G$2699)</f>
        <v>-0.01117149304</v>
      </c>
      <c r="Q2706" s="373">
        <f>PPMT('Assumptions (T&amp;D) old'!$B$100,Model!AG$1,'Assumptions (T&amp;D) old'!$B$103,Model!$G$2699)</f>
        <v>-0.01170213895</v>
      </c>
      <c r="R2706" s="373">
        <f>PPMT('Assumptions (T&amp;D) old'!$B$100,Model!AH$1,'Assumptions (T&amp;D) old'!$B$103,Model!$G$2699)</f>
        <v>-0.01225799055</v>
      </c>
      <c r="S2706" s="373">
        <f>PPMT('Assumptions (T&amp;D) old'!$B$100,Model!AI$1,'Assumptions (T&amp;D) old'!$B$103,Model!$G$2699)</f>
        <v>-0.01284024511</v>
      </c>
      <c r="T2706" s="373">
        <f>PPMT('Assumptions (T&amp;D) old'!$B$100,Model!AJ$1,'Assumptions (T&amp;D) old'!$B$103,Model!$G$2699)</f>
        <v>-0.01345015675</v>
      </c>
      <c r="U2706" s="373">
        <f>PPMT('Assumptions (T&amp;D) old'!$B$100,Model!AK$1,'Assumptions (T&amp;D) old'!$B$103,Model!$G$2699)</f>
        <v>-0.01408903919</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-0.01170279906</v>
      </c>
      <c r="I2707" s="373">
        <f>PPMT('Assumptions (T&amp;D) old'!$B$100,Model!X$1,'Assumptions (T&amp;D) old'!$B$103,Model!$H$2699)</f>
        <v>-0.01225868202</v>
      </c>
      <c r="J2707" s="373">
        <f>PPMT('Assumptions (T&amp;D) old'!$B$100,Model!Y$1,'Assumptions (T&amp;D) old'!$B$103,Model!$H$2699)</f>
        <v>-0.01284096941</v>
      </c>
      <c r="K2707" s="373">
        <f>PPMT('Assumptions (T&amp;D) old'!$B$100,Model!Z$1,'Assumptions (T&amp;D) old'!$B$103,Model!$H$2699)</f>
        <v>-0.01345091546</v>
      </c>
      <c r="L2707" s="373">
        <f>PPMT('Assumptions (T&amp;D) old'!$B$100,Model!AA$1,'Assumptions (T&amp;D) old'!$B$103,Model!$H$2699)</f>
        <v>-0.01408983395</v>
      </c>
      <c r="M2707" s="373">
        <f>PPMT('Assumptions (T&amp;D) old'!$B$100,Model!AB$1,'Assumptions (T&amp;D) old'!$B$103,Model!$H$2699)</f>
        <v>-0.01475910106</v>
      </c>
      <c r="N2707" s="373">
        <f>PPMT('Assumptions (T&amp;D) old'!$B$100,Model!AC$1,'Assumptions (T&amp;D) old'!$B$103,Model!$H$2699)</f>
        <v>-0.01546015836</v>
      </c>
      <c r="O2707" s="373">
        <f>PPMT('Assumptions (T&amp;D) old'!$B$100,Model!AD$1,'Assumptions (T&amp;D) old'!$B$103,Model!$H$2699)</f>
        <v>-0.01619451588</v>
      </c>
      <c r="P2707" s="373">
        <f>PPMT('Assumptions (T&amp;D) old'!$B$100,Model!AE$1,'Assumptions (T&amp;D) old'!$B$103,Model!$H$2699)</f>
        <v>-0.01696375539</v>
      </c>
      <c r="Q2707" s="373">
        <f>PPMT('Assumptions (T&amp;D) old'!$B$100,Model!AF$1,'Assumptions (T&amp;D) old'!$B$103,Model!$H$2699)</f>
        <v>-0.01776953377</v>
      </c>
      <c r="R2707" s="373">
        <f>PPMT('Assumptions (T&amp;D) old'!$B$100,Model!AG$1,'Assumptions (T&amp;D) old'!$B$103,Model!$H$2699)</f>
        <v>-0.01861358662</v>
      </c>
      <c r="S2707" s="373">
        <f>PPMT('Assumptions (T&amp;D) old'!$B$100,Model!AH$1,'Assumptions (T&amp;D) old'!$B$103,Model!$H$2699)</f>
        <v>-0.01949773198</v>
      </c>
      <c r="T2707" s="373">
        <f>PPMT('Assumptions (T&amp;D) old'!$B$100,Model!AI$1,'Assumptions (T&amp;D) old'!$B$103,Model!$H$2699)</f>
        <v>-0.02042387425</v>
      </c>
      <c r="U2707" s="373">
        <f>PPMT('Assumptions (T&amp;D) old'!$B$100,Model!AJ$1,'Assumptions (T&amp;D) old'!$B$103,Model!$H$2699)</f>
        <v>-0.02139400828</v>
      </c>
      <c r="V2707" s="373">
        <f>PPMT('Assumptions (T&amp;D) old'!$B$100,Model!AK$1,'Assumptions (T&amp;D) old'!$B$103,Model!$H$2699)</f>
        <v>-0.02241022367</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-0.02189432159</v>
      </c>
      <c r="J2708" s="373">
        <f>PPMT('Assumptions (T&amp;D) old'!$B$100,Model!X$1,'Assumptions (T&amp;D) old'!$B$103,Model!$I$2699)</f>
        <v>-0.02293430187</v>
      </c>
      <c r="K2708" s="373">
        <f>PPMT('Assumptions (T&amp;D) old'!$B$100,Model!Y$1,'Assumptions (T&amp;D) old'!$B$103,Model!$I$2699)</f>
        <v>-0.0240236812</v>
      </c>
      <c r="L2708" s="373">
        <f>PPMT('Assumptions (T&amp;D) old'!$B$100,Model!Z$1,'Assumptions (T&amp;D) old'!$B$103,Model!$I$2699)</f>
        <v>-0.02516480606</v>
      </c>
      <c r="M2708" s="373">
        <f>PPMT('Assumptions (T&amp;D) old'!$B$100,Model!AA$1,'Assumptions (T&amp;D) old'!$B$103,Model!$I$2699)</f>
        <v>-0.02636013435</v>
      </c>
      <c r="N2708" s="373">
        <f>PPMT('Assumptions (T&amp;D) old'!$B$100,Model!AB$1,'Assumptions (T&amp;D) old'!$B$103,Model!$I$2699)</f>
        <v>-0.02761224073</v>
      </c>
      <c r="O2708" s="373">
        <f>PPMT('Assumptions (T&amp;D) old'!$B$100,Model!AC$1,'Assumptions (T&amp;D) old'!$B$103,Model!$I$2699)</f>
        <v>-0.02892382217</v>
      </c>
      <c r="P2708" s="373">
        <f>PPMT('Assumptions (T&amp;D) old'!$B$100,Model!AD$1,'Assumptions (T&amp;D) old'!$B$103,Model!$I$2699)</f>
        <v>-0.03029770372</v>
      </c>
      <c r="Q2708" s="373">
        <f>PPMT('Assumptions (T&amp;D) old'!$B$100,Model!AE$1,'Assumptions (T&amp;D) old'!$B$103,Model!$I$2699)</f>
        <v>-0.03173684465</v>
      </c>
      <c r="R2708" s="373">
        <f>PPMT('Assumptions (T&amp;D) old'!$B$100,Model!AF$1,'Assumptions (T&amp;D) old'!$B$103,Model!$I$2699)</f>
        <v>-0.03324434477</v>
      </c>
      <c r="S2708" s="373">
        <f>PPMT('Assumptions (T&amp;D) old'!$B$100,Model!AG$1,'Assumptions (T&amp;D) old'!$B$103,Model!$I$2699)</f>
        <v>-0.03482345114</v>
      </c>
      <c r="T2708" s="373">
        <f>PPMT('Assumptions (T&amp;D) old'!$B$100,Model!AH$1,'Assumptions (T&amp;D) old'!$B$103,Model!$I$2699)</f>
        <v>-0.03647756507</v>
      </c>
      <c r="U2708" s="373">
        <f>PPMT('Assumptions (T&amp;D) old'!$B$100,Model!AI$1,'Assumptions (T&amp;D) old'!$B$103,Model!$I$2699)</f>
        <v>-0.03821024941</v>
      </c>
      <c r="V2708" s="373">
        <f>PPMT('Assumptions (T&amp;D) old'!$B$100,Model!AJ$1,'Assumptions (T&amp;D) old'!$B$103,Model!$I$2699)</f>
        <v>-0.04002523626</v>
      </c>
      <c r="W2708" s="373">
        <f>PPMT('Assumptions (T&amp;D) old'!$B$100,Model!AK$1,'Assumptions (T&amp;D) old'!$B$103,Model!$I$2699)</f>
        <v>-0.04192643498</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-0.02025466381</v>
      </c>
      <c r="K2709" s="373">
        <f>PPMT('Assumptions (T&amp;D) old'!$B$100,Model!X$1,'Assumptions (T&amp;D) old'!$B$103,Model!$J$2699)</f>
        <v>-0.02121676034</v>
      </c>
      <c r="L2709" s="373">
        <f>PPMT('Assumptions (T&amp;D) old'!$B$100,Model!Y$1,'Assumptions (T&amp;D) old'!$B$103,Model!$J$2699)</f>
        <v>-0.02222455646</v>
      </c>
      <c r="M2709" s="373">
        <f>PPMT('Assumptions (T&amp;D) old'!$B$100,Model!Z$1,'Assumptions (T&amp;D) old'!$B$103,Model!$J$2699)</f>
        <v>-0.02328022289</v>
      </c>
      <c r="N2709" s="373">
        <f>PPMT('Assumptions (T&amp;D) old'!$B$100,Model!AA$1,'Assumptions (T&amp;D) old'!$B$103,Model!$J$2699)</f>
        <v>-0.02438603348</v>
      </c>
      <c r="O2709" s="373">
        <f>PPMT('Assumptions (T&amp;D) old'!$B$100,Model!AB$1,'Assumptions (T&amp;D) old'!$B$103,Model!$J$2699)</f>
        <v>-0.02554437007</v>
      </c>
      <c r="P2709" s="373">
        <f>PPMT('Assumptions (T&amp;D) old'!$B$100,Model!AC$1,'Assumptions (T&amp;D) old'!$B$103,Model!$J$2699)</f>
        <v>-0.02675772765</v>
      </c>
      <c r="Q2709" s="373">
        <f>PPMT('Assumptions (T&amp;D) old'!$B$100,Model!AD$1,'Assumptions (T&amp;D) old'!$B$103,Model!$J$2699)</f>
        <v>-0.02802871971</v>
      </c>
      <c r="R2709" s="373">
        <f>PPMT('Assumptions (T&amp;D) old'!$B$100,Model!AE$1,'Assumptions (T&amp;D) old'!$B$103,Model!$J$2699)</f>
        <v>-0.0293600839</v>
      </c>
      <c r="S2709" s="373">
        <f>PPMT('Assumptions (T&amp;D) old'!$B$100,Model!AF$1,'Assumptions (T&amp;D) old'!$B$103,Model!$J$2699)</f>
        <v>-0.03075468788</v>
      </c>
      <c r="T2709" s="373">
        <f>PPMT('Assumptions (T&amp;D) old'!$B$100,Model!AG$1,'Assumptions (T&amp;D) old'!$B$103,Model!$J$2699)</f>
        <v>-0.03221553556</v>
      </c>
      <c r="U2709" s="373">
        <f>PPMT('Assumptions (T&amp;D) old'!$B$100,Model!AH$1,'Assumptions (T&amp;D) old'!$B$103,Model!$J$2699)</f>
        <v>-0.0337457735</v>
      </c>
      <c r="V2709" s="373">
        <f>PPMT('Assumptions (T&amp;D) old'!$B$100,Model!AI$1,'Assumptions (T&amp;D) old'!$B$103,Model!$J$2699)</f>
        <v>-0.03534869774</v>
      </c>
      <c r="W2709" s="373">
        <f>PPMT('Assumptions (T&amp;D) old'!$B$100,Model!AJ$1,'Assumptions (T&amp;D) old'!$B$103,Model!$J$2699)</f>
        <v>-0.03702776088</v>
      </c>
      <c r="X2709" s="373">
        <f>PPMT('Assumptions (T&amp;D) old'!$B$100,Model!AK$1,'Assumptions (T&amp;D) old'!$B$103,Model!$J$2699)</f>
        <v>-0.03878657952</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-0.02217939372</v>
      </c>
      <c r="L2710" s="373">
        <f>PPMT('Assumptions (T&amp;D) old'!$B$100,Model!X$1,'Assumptions (T&amp;D) old'!$B$103,Model!$K$2699)</f>
        <v>-0.02323291493</v>
      </c>
      <c r="M2710" s="373">
        <f>PPMT('Assumptions (T&amp;D) old'!$B$100,Model!Y$1,'Assumptions (T&amp;D) old'!$B$103,Model!$K$2699)</f>
        <v>-0.02433647839</v>
      </c>
      <c r="N2710" s="373">
        <f>PPMT('Assumptions (T&amp;D) old'!$B$100,Model!Z$1,'Assumptions (T&amp;D) old'!$B$103,Model!$K$2699)</f>
        <v>-0.02549246111</v>
      </c>
      <c r="O2710" s="373">
        <f>PPMT('Assumptions (T&amp;D) old'!$B$100,Model!AA$1,'Assumptions (T&amp;D) old'!$B$103,Model!$K$2699)</f>
        <v>-0.02670335301</v>
      </c>
      <c r="P2710" s="373">
        <f>PPMT('Assumptions (T&amp;D) old'!$B$100,Model!AB$1,'Assumptions (T&amp;D) old'!$B$103,Model!$K$2699)</f>
        <v>-0.02797176228</v>
      </c>
      <c r="Q2710" s="373">
        <f>PPMT('Assumptions (T&amp;D) old'!$B$100,Model!AC$1,'Assumptions (T&amp;D) old'!$B$103,Model!$K$2699)</f>
        <v>-0.02930042099</v>
      </c>
      <c r="R2710" s="373">
        <f>PPMT('Assumptions (T&amp;D) old'!$B$100,Model!AD$1,'Assumptions (T&amp;D) old'!$B$103,Model!$K$2699)</f>
        <v>-0.03069219099</v>
      </c>
      <c r="S2710" s="373">
        <f>PPMT('Assumptions (T&amp;D) old'!$B$100,Model!AE$1,'Assumptions (T&amp;D) old'!$B$103,Model!$K$2699)</f>
        <v>-0.03215007006</v>
      </c>
      <c r="T2710" s="373">
        <f>PPMT('Assumptions (T&amp;D) old'!$B$100,Model!AF$1,'Assumptions (T&amp;D) old'!$B$103,Model!$K$2699)</f>
        <v>-0.03367719838</v>
      </c>
      <c r="U2710" s="373">
        <f>PPMT('Assumptions (T&amp;D) old'!$B$100,Model!AG$1,'Assumptions (T&amp;D) old'!$B$103,Model!$K$2699)</f>
        <v>-0.03527686531</v>
      </c>
      <c r="V2710" s="373">
        <f>PPMT('Assumptions (T&amp;D) old'!$B$100,Model!AH$1,'Assumptions (T&amp;D) old'!$B$103,Model!$K$2699)</f>
        <v>-0.03695251641</v>
      </c>
      <c r="W2710" s="373">
        <f>PPMT('Assumptions (T&amp;D) old'!$B$100,Model!AI$1,'Assumptions (T&amp;D) old'!$B$103,Model!$K$2699)</f>
        <v>-0.03870776094</v>
      </c>
      <c r="X2710" s="373">
        <f>PPMT('Assumptions (T&amp;D) old'!$B$100,Model!AJ$1,'Assumptions (T&amp;D) old'!$B$103,Model!$K$2699)</f>
        <v>-0.04054637958</v>
      </c>
      <c r="Y2710" s="373">
        <f>PPMT('Assumptions (T&amp;D) old'!$B$100,Model!AK$1,'Assumptions (T&amp;D) old'!$B$103,Model!$K$2699)</f>
        <v>-0.04247233261</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-0.03262726578</v>
      </c>
      <c r="M2711" s="373">
        <f>PPMT('Assumptions (T&amp;D) old'!$B$100,Model!X$1,'Assumptions (T&amp;D) old'!$B$103,Model!$L$2699)</f>
        <v>-0.0341770609</v>
      </c>
      <c r="N2711" s="373">
        <f>PPMT('Assumptions (T&amp;D) old'!$B$100,Model!Y$1,'Assumptions (T&amp;D) old'!$B$103,Model!$L$2699)</f>
        <v>-0.03580047129</v>
      </c>
      <c r="O2711" s="373">
        <f>PPMT('Assumptions (T&amp;D) old'!$B$100,Model!Z$1,'Assumptions (T&amp;D) old'!$B$103,Model!$L$2699)</f>
        <v>-0.03750099368</v>
      </c>
      <c r="P2711" s="373">
        <f>PPMT('Assumptions (T&amp;D) old'!$B$100,Model!AA$1,'Assumptions (T&amp;D) old'!$B$103,Model!$L$2699)</f>
        <v>-0.03928229088</v>
      </c>
      <c r="Q2711" s="373">
        <f>PPMT('Assumptions (T&amp;D) old'!$B$100,Model!AB$1,'Assumptions (T&amp;D) old'!$B$103,Model!$L$2699)</f>
        <v>-0.0411481997</v>
      </c>
      <c r="R2711" s="373">
        <f>PPMT('Assumptions (T&amp;D) old'!$B$100,Model!AC$1,'Assumptions (T&amp;D) old'!$B$103,Model!$L$2699)</f>
        <v>-0.04310273918</v>
      </c>
      <c r="S2711" s="373">
        <f>PPMT('Assumptions (T&amp;D) old'!$B$100,Model!AD$1,'Assumptions (T&amp;D) old'!$B$103,Model!$L$2699)</f>
        <v>-0.04515011929</v>
      </c>
      <c r="T2711" s="373">
        <f>PPMT('Assumptions (T&amp;D) old'!$B$100,Model!AE$1,'Assumptions (T&amp;D) old'!$B$103,Model!$L$2699)</f>
        <v>-0.04729474996</v>
      </c>
      <c r="U2711" s="373">
        <f>PPMT('Assumptions (T&amp;D) old'!$B$100,Model!AF$1,'Assumptions (T&amp;D) old'!$B$103,Model!$L$2699)</f>
        <v>-0.04954125058</v>
      </c>
      <c r="V2711" s="373">
        <f>PPMT('Assumptions (T&amp;D) old'!$B$100,Model!AG$1,'Assumptions (T&amp;D) old'!$B$103,Model!$L$2699)</f>
        <v>-0.05189445999</v>
      </c>
      <c r="W2711" s="373">
        <f>PPMT('Assumptions (T&amp;D) old'!$B$100,Model!AH$1,'Assumptions (T&amp;D) old'!$B$103,Model!$L$2699)</f>
        <v>-0.05435944684</v>
      </c>
      <c r="X2711" s="373">
        <f>PPMT('Assumptions (T&amp;D) old'!$B$100,Model!AI$1,'Assumptions (T&amp;D) old'!$B$103,Model!$L$2699)</f>
        <v>-0.05694152056</v>
      </c>
      <c r="Y2711" s="373">
        <f>PPMT('Assumptions (T&amp;D) old'!$B$100,Model!AJ$1,'Assumptions (T&amp;D) old'!$B$103,Model!$L$2699)</f>
        <v>-0.05964624279</v>
      </c>
      <c r="Z2711" s="373">
        <f>PPMT('Assumptions (T&amp;D) old'!$B$100,Model!AK$1,'Assumptions (T&amp;D) old'!$B$103,Model!$L$2699)</f>
        <v>-0.06247943932</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-0.0396244333</v>
      </c>
      <c r="N2712" s="373">
        <f>PPMT('Assumptions (T&amp;D) old'!$B$100,Model!X$1,'Assumptions (T&amp;D) old'!$B$103,Model!$M$2699)</f>
        <v>-0.04150659388</v>
      </c>
      <c r="O2712" s="373">
        <f>PPMT('Assumptions (T&amp;D) old'!$B$100,Model!Y$1,'Assumptions (T&amp;D) old'!$B$103,Model!$M$2699)</f>
        <v>-0.04347815709</v>
      </c>
      <c r="P2712" s="373">
        <f>PPMT('Assumptions (T&amp;D) old'!$B$100,Model!Z$1,'Assumptions (T&amp;D) old'!$B$103,Model!$M$2699)</f>
        <v>-0.04554336955</v>
      </c>
      <c r="Q2712" s="373">
        <f>PPMT('Assumptions (T&amp;D) old'!$B$100,Model!AA$1,'Assumptions (T&amp;D) old'!$B$103,Model!$M$2699)</f>
        <v>-0.0477066796</v>
      </c>
      <c r="R2712" s="373">
        <f>PPMT('Assumptions (T&amp;D) old'!$B$100,Model!AB$1,'Assumptions (T&amp;D) old'!$B$103,Model!$M$2699)</f>
        <v>-0.04997274688</v>
      </c>
      <c r="S2712" s="373">
        <f>PPMT('Assumptions (T&amp;D) old'!$B$100,Model!AC$1,'Assumptions (T&amp;D) old'!$B$103,Model!$M$2699)</f>
        <v>-0.05234645236</v>
      </c>
      <c r="T2712" s="373">
        <f>PPMT('Assumptions (T&amp;D) old'!$B$100,Model!AD$1,'Assumptions (T&amp;D) old'!$B$103,Model!$M$2699)</f>
        <v>-0.05483290885</v>
      </c>
      <c r="U2712" s="373">
        <f>PPMT('Assumptions (T&amp;D) old'!$B$100,Model!AE$1,'Assumptions (T&amp;D) old'!$B$103,Model!$M$2699)</f>
        <v>-0.05743747202</v>
      </c>
      <c r="V2712" s="373">
        <f>PPMT('Assumptions (T&amp;D) old'!$B$100,Model!AF$1,'Assumptions (T&amp;D) old'!$B$103,Model!$M$2699)</f>
        <v>-0.06016575194</v>
      </c>
      <c r="W2712" s="373">
        <f>PPMT('Assumptions (T&amp;D) old'!$B$100,Model!AG$1,'Assumptions (T&amp;D) old'!$B$103,Model!$M$2699)</f>
        <v>-0.06302362516</v>
      </c>
      <c r="X2712" s="373">
        <f>PPMT('Assumptions (T&amp;D) old'!$B$100,Model!AH$1,'Assumptions (T&amp;D) old'!$B$103,Model!$M$2699)</f>
        <v>-0.06601724735</v>
      </c>
      <c r="Y2712" s="373">
        <f>PPMT('Assumptions (T&amp;D) old'!$B$100,Model!AI$1,'Assumptions (T&amp;D) old'!$B$103,Model!$M$2699)</f>
        <v>-0.0691530666</v>
      </c>
      <c r="Z2712" s="373">
        <f>PPMT('Assumptions (T&amp;D) old'!$B$100,Model!AJ$1,'Assumptions (T&amp;D) old'!$B$103,Model!$M$2699)</f>
        <v>-0.07243783727</v>
      </c>
      <c r="AA2712" s="373">
        <f>PPMT('Assumptions (T&amp;D) old'!$B$100,Model!AK$1,'Assumptions (T&amp;D) old'!$B$103,Model!$M$2699)</f>
        <v>-0.07587863454</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-0.0631133939</v>
      </c>
      <c r="O2713" s="373">
        <f>PPMT('Assumptions (T&amp;D) old'!$B$100,Model!X$1,'Assumptions (T&amp;D) old'!$B$103,Model!$N$2699)</f>
        <v>-0.06611128011</v>
      </c>
      <c r="P2713" s="373">
        <f>PPMT('Assumptions (T&amp;D) old'!$B$100,Model!Y$1,'Assumptions (T&amp;D) old'!$B$103,Model!$N$2699)</f>
        <v>-0.06925156591</v>
      </c>
      <c r="Q2713" s="373">
        <f>PPMT('Assumptions (T&amp;D) old'!$B$100,Model!Z$1,'Assumptions (T&amp;D) old'!$B$103,Model!$N$2699)</f>
        <v>-0.07254101529</v>
      </c>
      <c r="R2713" s="373">
        <f>PPMT('Assumptions (T&amp;D) old'!$B$100,Model!AA$1,'Assumptions (T&amp;D) old'!$B$103,Model!$N$2699)</f>
        <v>-0.07598671352</v>
      </c>
      <c r="S2713" s="373">
        <f>PPMT('Assumptions (T&amp;D) old'!$B$100,Model!AB$1,'Assumptions (T&amp;D) old'!$B$103,Model!$N$2699)</f>
        <v>-0.07959608241</v>
      </c>
      <c r="T2713" s="373">
        <f>PPMT('Assumptions (T&amp;D) old'!$B$100,Model!AC$1,'Assumptions (T&amp;D) old'!$B$103,Model!$N$2699)</f>
        <v>-0.08337689633</v>
      </c>
      <c r="U2713" s="373">
        <f>PPMT('Assumptions (T&amp;D) old'!$B$100,Model!AD$1,'Assumptions (T&amp;D) old'!$B$103,Model!$N$2699)</f>
        <v>-0.0873372989</v>
      </c>
      <c r="V2713" s="373">
        <f>PPMT('Assumptions (T&amp;D) old'!$B$100,Model!AE$1,'Assumptions (T&amp;D) old'!$B$103,Model!$N$2699)</f>
        <v>-0.0914858206</v>
      </c>
      <c r="W2713" s="373">
        <f>PPMT('Assumptions (T&amp;D) old'!$B$100,Model!AF$1,'Assumptions (T&amp;D) old'!$B$103,Model!$N$2699)</f>
        <v>-0.09583139708</v>
      </c>
      <c r="X2713" s="373">
        <f>PPMT('Assumptions (T&amp;D) old'!$B$100,Model!AG$1,'Assumptions (T&amp;D) old'!$B$103,Model!$N$2699)</f>
        <v>-0.1003833884</v>
      </c>
      <c r="Y2713" s="373">
        <f>PPMT('Assumptions (T&amp;D) old'!$B$100,Model!AH$1,'Assumptions (T&amp;D) old'!$B$103,Model!$N$2699)</f>
        <v>-0.1051515994</v>
      </c>
      <c r="Z2713" s="373">
        <f>PPMT('Assumptions (T&amp;D) old'!$B$100,Model!AI$1,'Assumptions (T&amp;D) old'!$B$103,Model!$N$2699)</f>
        <v>-0.1101463004</v>
      </c>
      <c r="AA2713" s="373">
        <f>PPMT('Assumptions (T&amp;D) old'!$B$100,Model!AJ$1,'Assumptions (T&amp;D) old'!$B$103,Model!$N$2699)</f>
        <v>-0.1153782496</v>
      </c>
      <c r="AB2713" s="373">
        <f>PPMT('Assumptions (T&amp;D) old'!$B$100,Model!AK$1,'Assumptions (T&amp;D) old'!$B$103,Model!$N$2699)</f>
        <v>-0.1208587165</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-0.05612568211</v>
      </c>
      <c r="P2714" s="373">
        <f>PPMT('Assumptions (T&amp;D) old'!$B$100,Model!X$1,'Assumptions (T&amp;D) old'!$B$103,Model!$O$2699)</f>
        <v>-0.05879165201</v>
      </c>
      <c r="Q2714" s="373">
        <f>PPMT('Assumptions (T&amp;D) old'!$B$100,Model!Y$1,'Assumptions (T&amp;D) old'!$B$103,Model!$O$2699)</f>
        <v>-0.06158425548</v>
      </c>
      <c r="R2714" s="373">
        <f>PPMT('Assumptions (T&amp;D) old'!$B$100,Model!Z$1,'Assumptions (T&amp;D) old'!$B$103,Model!$O$2699)</f>
        <v>-0.06450950761</v>
      </c>
      <c r="S2714" s="373">
        <f>PPMT('Assumptions (T&amp;D) old'!$B$100,Model!AA$1,'Assumptions (T&amp;D) old'!$B$103,Model!$O$2699)</f>
        <v>-0.06757370922</v>
      </c>
      <c r="T2714" s="373">
        <f>PPMT('Assumptions (T&amp;D) old'!$B$100,Model!AB$1,'Assumptions (T&amp;D) old'!$B$103,Model!$O$2699)</f>
        <v>-0.07078346041</v>
      </c>
      <c r="U2714" s="373">
        <f>PPMT('Assumptions (T&amp;D) old'!$B$100,Model!AC$1,'Assumptions (T&amp;D) old'!$B$103,Model!$O$2699)</f>
        <v>-0.07414567478</v>
      </c>
      <c r="V2714" s="373">
        <f>PPMT('Assumptions (T&amp;D) old'!$B$100,Model!AD$1,'Assumptions (T&amp;D) old'!$B$103,Model!$O$2699)</f>
        <v>-0.07766759433</v>
      </c>
      <c r="W2714" s="373">
        <f>PPMT('Assumptions (T&amp;D) old'!$B$100,Model!AE$1,'Assumptions (T&amp;D) old'!$B$103,Model!$O$2699)</f>
        <v>-0.08135680506</v>
      </c>
      <c r="X2714" s="373">
        <f>PPMT('Assumptions (T&amp;D) old'!$B$100,Model!AF$1,'Assumptions (T&amp;D) old'!$B$103,Model!$O$2699)</f>
        <v>-0.08522125331</v>
      </c>
      <c r="Y2714" s="373">
        <f>PPMT('Assumptions (T&amp;D) old'!$B$100,Model!AG$1,'Assumptions (T&amp;D) old'!$B$103,Model!$O$2699)</f>
        <v>-0.08926926284</v>
      </c>
      <c r="Z2714" s="373">
        <f>PPMT('Assumptions (T&amp;D) old'!$B$100,Model!AH$1,'Assumptions (T&amp;D) old'!$B$103,Model!$O$2699)</f>
        <v>-0.09350955282</v>
      </c>
      <c r="AA2714" s="373">
        <f>PPMT('Assumptions (T&amp;D) old'!$B$100,Model!AI$1,'Assumptions (T&amp;D) old'!$B$103,Model!$O$2699)</f>
        <v>-0.09795125658</v>
      </c>
      <c r="AB2714" s="373">
        <f>PPMT('Assumptions (T&amp;D) old'!$B$100,Model!AJ$1,'Assumptions (T&amp;D) old'!$B$103,Model!$O$2699)</f>
        <v>-0.1026039413</v>
      </c>
      <c r="AC2714" s="373">
        <f>PPMT('Assumptions (T&amp;D) old'!$B$100,Model!AK$1,'Assumptions (T&amp;D) old'!$B$103,Model!$O$2699)</f>
        <v>-0.1074776285</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-0.07689140653</v>
      </c>
      <c r="Q2715" s="373">
        <f>PPMT('Assumptions (T&amp;D) old'!$B$100,Model!X$1,'Assumptions (T&amp;D) old'!$B$103,Model!$P$2699)</f>
        <v>-0.08054374834</v>
      </c>
      <c r="R2715" s="373">
        <f>PPMT('Assumptions (T&amp;D) old'!$B$100,Model!Y$1,'Assumptions (T&amp;D) old'!$B$103,Model!$P$2699)</f>
        <v>-0.08436957639</v>
      </c>
      <c r="S2715" s="373">
        <f>PPMT('Assumptions (T&amp;D) old'!$B$100,Model!Z$1,'Assumptions (T&amp;D) old'!$B$103,Model!$P$2699)</f>
        <v>-0.08837713127</v>
      </c>
      <c r="T2715" s="373">
        <f>PPMT('Assumptions (T&amp;D) old'!$B$100,Model!AA$1,'Assumptions (T&amp;D) old'!$B$103,Model!$P$2699)</f>
        <v>-0.092575045</v>
      </c>
      <c r="U2715" s="373">
        <f>PPMT('Assumptions (T&amp;D) old'!$B$100,Model!AB$1,'Assumptions (T&amp;D) old'!$B$103,Model!$P$2699)</f>
        <v>-0.09697235964</v>
      </c>
      <c r="V2715" s="373">
        <f>PPMT('Assumptions (T&amp;D) old'!$B$100,Model!AC$1,'Assumptions (T&amp;D) old'!$B$103,Model!$P$2699)</f>
        <v>-0.1015785467</v>
      </c>
      <c r="W2715" s="373">
        <f>PPMT('Assumptions (T&amp;D) old'!$B$100,Model!AD$1,'Assumptions (T&amp;D) old'!$B$103,Model!$P$2699)</f>
        <v>-0.1064035277</v>
      </c>
      <c r="X2715" s="373">
        <f>PPMT('Assumptions (T&amp;D) old'!$B$100,Model!AE$1,'Assumptions (T&amp;D) old'!$B$103,Model!$P$2699)</f>
        <v>-0.1114576953</v>
      </c>
      <c r="Y2715" s="373">
        <f>PPMT('Assumptions (T&amp;D) old'!$B$100,Model!AF$1,'Assumptions (T&amp;D) old'!$B$103,Model!$P$2699)</f>
        <v>-0.1167519358</v>
      </c>
      <c r="Z2715" s="373">
        <f>PPMT('Assumptions (T&amp;D) old'!$B$100,Model!AG$1,'Assumptions (T&amp;D) old'!$B$103,Model!$P$2699)</f>
        <v>-0.1222976527</v>
      </c>
      <c r="AA2715" s="373">
        <f>PPMT('Assumptions (T&amp;D) old'!$B$100,Model!AH$1,'Assumptions (T&amp;D) old'!$B$103,Model!$P$2699)</f>
        <v>-0.1281067912</v>
      </c>
      <c r="AB2715" s="373">
        <f>PPMT('Assumptions (T&amp;D) old'!$B$100,Model!AI$1,'Assumptions (T&amp;D) old'!$B$103,Model!$P$2699)</f>
        <v>-0.1341918638</v>
      </c>
      <c r="AC2715" s="373">
        <f>PPMT('Assumptions (T&amp;D) old'!$B$100,Model!AJ$1,'Assumptions (T&amp;D) old'!$B$103,Model!$P$2699)</f>
        <v>-0.1405659774</v>
      </c>
      <c r="AD2715" s="373">
        <f>PPMT('Assumptions (T&amp;D) old'!$B$100,Model!AK$1,'Assumptions (T&amp;D) old'!$B$103,Model!$P$2699)</f>
        <v>-0.1472428613</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-0.1212126515</v>
      </c>
      <c r="R2716" s="373">
        <f>PPMT('Assumptions (T&amp;D) old'!$B$100,Model!X$1,'Assumptions (T&amp;D) old'!$B$103,Model!$Q$2699)</f>
        <v>-0.1269702525</v>
      </c>
      <c r="S2716" s="373">
        <f>PPMT('Assumptions (T&amp;D) old'!$B$100,Model!Y$1,'Assumptions (T&amp;D) old'!$B$103,Model!$Q$2699)</f>
        <v>-0.1330013395</v>
      </c>
      <c r="T2716" s="373">
        <f>PPMT('Assumptions (T&amp;D) old'!$B$100,Model!Z$1,'Assumptions (T&amp;D) old'!$B$103,Model!$Q$2699)</f>
        <v>-0.1393189031</v>
      </c>
      <c r="U2716" s="373">
        <f>PPMT('Assumptions (T&amp;D) old'!$B$100,Model!AA$1,'Assumptions (T&amp;D) old'!$B$103,Model!$Q$2699)</f>
        <v>-0.145936551</v>
      </c>
      <c r="V2716" s="373">
        <f>PPMT('Assumptions (T&amp;D) old'!$B$100,Model!AB$1,'Assumptions (T&amp;D) old'!$B$103,Model!$Q$2699)</f>
        <v>-0.1528685372</v>
      </c>
      <c r="W2716" s="373">
        <f>PPMT('Assumptions (T&amp;D) old'!$B$100,Model!AC$1,'Assumptions (T&amp;D) old'!$B$103,Model!$Q$2699)</f>
        <v>-0.1601297927</v>
      </c>
      <c r="X2716" s="373">
        <f>PPMT('Assumptions (T&amp;D) old'!$B$100,Model!AD$1,'Assumptions (T&amp;D) old'!$B$103,Model!$Q$2699)</f>
        <v>-0.1677359578</v>
      </c>
      <c r="Y2716" s="373">
        <f>PPMT('Assumptions (T&amp;D) old'!$B$100,Model!AE$1,'Assumptions (T&amp;D) old'!$B$103,Model!$Q$2699)</f>
        <v>-0.1757034158</v>
      </c>
      <c r="Z2716" s="373">
        <f>PPMT('Assumptions (T&amp;D) old'!$B$100,Model!AF$1,'Assumptions (T&amp;D) old'!$B$103,Model!$Q$2699)</f>
        <v>-0.1840493281</v>
      </c>
      <c r="AA2716" s="373">
        <f>PPMT('Assumptions (T&amp;D) old'!$B$100,Model!AG$1,'Assumptions (T&amp;D) old'!$B$103,Model!$Q$2699)</f>
        <v>-0.1927916712</v>
      </c>
      <c r="AB2716" s="373">
        <f>PPMT('Assumptions (T&amp;D) old'!$B$100,Model!AH$1,'Assumptions (T&amp;D) old'!$B$103,Model!$Q$2699)</f>
        <v>-0.2019492755</v>
      </c>
      <c r="AC2716" s="373">
        <f>PPMT('Assumptions (T&amp;D) old'!$B$100,Model!AI$1,'Assumptions (T&amp;D) old'!$B$103,Model!$Q$2699)</f>
        <v>-0.2115418661</v>
      </c>
      <c r="AD2716" s="373">
        <f>PPMT('Assumptions (T&amp;D) old'!$B$100,Model!AJ$1,'Assumptions (T&amp;D) old'!$B$103,Model!$Q$2699)</f>
        <v>-0.2215901048</v>
      </c>
      <c r="AE2716" s="373">
        <f>PPMT('Assumptions (T&amp;D) old'!$B$100,Model!AK$1,'Assumptions (T&amp;D) old'!$B$103,Model!$Q$2699)</f>
        <v>-0.2321156347</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-0.1403584462</v>
      </c>
      <c r="S2717" s="373">
        <f>PPMT('Assumptions (T&amp;D) old'!$B$100,Model!X$1,'Assumptions (T&amp;D) old'!$B$103,Model!$R$2699)</f>
        <v>-0.1470254724</v>
      </c>
      <c r="T2717" s="373">
        <f>PPMT('Assumptions (T&amp;D) old'!$B$100,Model!Y$1,'Assumptions (T&amp;D) old'!$B$103,Model!$R$2699)</f>
        <v>-0.1540091823</v>
      </c>
      <c r="U2717" s="373">
        <f>PPMT('Assumptions (T&amp;D) old'!$B$100,Model!Z$1,'Assumptions (T&amp;D) old'!$B$103,Model!$R$2699)</f>
        <v>-0.1613246185</v>
      </c>
      <c r="V2717" s="373">
        <f>PPMT('Assumptions (T&amp;D) old'!$B$100,Model!AA$1,'Assumptions (T&amp;D) old'!$B$103,Model!$R$2699)</f>
        <v>-0.1689875379</v>
      </c>
      <c r="W2717" s="373">
        <f>PPMT('Assumptions (T&amp;D) old'!$B$100,Model!AB$1,'Assumptions (T&amp;D) old'!$B$103,Model!$R$2699)</f>
        <v>-0.1770144459</v>
      </c>
      <c r="X2717" s="373">
        <f>PPMT('Assumptions (T&amp;D) old'!$B$100,Model!AC$1,'Assumptions (T&amp;D) old'!$B$103,Model!$R$2699)</f>
        <v>-0.1854226321</v>
      </c>
      <c r="Y2717" s="373">
        <f>PPMT('Assumptions (T&amp;D) old'!$B$100,Model!AD$1,'Assumptions (T&amp;D) old'!$B$103,Model!$R$2699)</f>
        <v>-0.1942302071</v>
      </c>
      <c r="Z2717" s="373">
        <f>PPMT('Assumptions (T&amp;D) old'!$B$100,Model!AE$1,'Assumptions (T&amp;D) old'!$B$103,Model!$R$2699)</f>
        <v>-0.2034561419</v>
      </c>
      <c r="AA2717" s="373">
        <f>PPMT('Assumptions (T&amp;D) old'!$B$100,Model!AF$1,'Assumptions (T&amp;D) old'!$B$103,Model!$R$2699)</f>
        <v>-0.2131203087</v>
      </c>
      <c r="AB2717" s="373">
        <f>PPMT('Assumptions (T&amp;D) old'!$B$100,Model!AG$1,'Assumptions (T&amp;D) old'!$B$103,Model!$R$2699)</f>
        <v>-0.2232435234</v>
      </c>
      <c r="AC2717" s="373">
        <f>PPMT('Assumptions (T&amp;D) old'!$B$100,Model!AH$1,'Assumptions (T&amp;D) old'!$B$103,Model!$R$2699)</f>
        <v>-0.2338475907</v>
      </c>
      <c r="AD2717" s="373">
        <f>PPMT('Assumptions (T&amp;D) old'!$B$100,Model!AI$1,'Assumptions (T&amp;D) old'!$B$103,Model!$R$2699)</f>
        <v>-0.2449553513</v>
      </c>
      <c r="AE2717" s="373">
        <f>PPMT('Assumptions (T&amp;D) old'!$B$100,Model!AJ$1,'Assumptions (T&amp;D) old'!$B$103,Model!$R$2699)</f>
        <v>-0.2565907305</v>
      </c>
      <c r="AF2717" s="373">
        <f>PPMT('Assumptions (T&amp;D) old'!$B$100,Model!AK$1,'Assumptions (T&amp;D) old'!$B$103,Model!$R$2699)</f>
        <v>-0.2687787902</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-0.1329900715</v>
      </c>
      <c r="T2718" s="373">
        <f>PPMT('Assumptions (T&amp;D) old'!$B$100,Model!X$1,'Assumptions (T&amp;D) old'!$B$103,Model!$S$2699)</f>
        <v>-0.1393070999</v>
      </c>
      <c r="U2718" s="373">
        <f>PPMT('Assumptions (T&amp;D) old'!$B$100,Model!Y$1,'Assumptions (T&amp;D) old'!$B$103,Model!$S$2699)</f>
        <v>-0.1459241871</v>
      </c>
      <c r="V2718" s="373">
        <f>PPMT('Assumptions (T&amp;D) old'!$B$100,Model!Z$1,'Assumptions (T&amp;D) old'!$B$103,Model!$S$2699)</f>
        <v>-0.152855586</v>
      </c>
      <c r="W2718" s="373">
        <f>PPMT('Assumptions (T&amp;D) old'!$B$100,Model!AA$1,'Assumptions (T&amp;D) old'!$B$103,Model!$S$2699)</f>
        <v>-0.1601162263</v>
      </c>
      <c r="X2718" s="373">
        <f>PPMT('Assumptions (T&amp;D) old'!$B$100,Model!AB$1,'Assumptions (T&amp;D) old'!$B$103,Model!$S$2699)</f>
        <v>-0.1677217471</v>
      </c>
      <c r="Y2718" s="373">
        <f>PPMT('Assumptions (T&amp;D) old'!$B$100,Model!AC$1,'Assumptions (T&amp;D) old'!$B$103,Model!$S$2699)</f>
        <v>-0.1756885301</v>
      </c>
      <c r="Z2718" s="373">
        <f>PPMT('Assumptions (T&amp;D) old'!$B$100,Model!AD$1,'Assumptions (T&amp;D) old'!$B$103,Model!$S$2699)</f>
        <v>-0.1840337353</v>
      </c>
      <c r="AA2718" s="373">
        <f>PPMT('Assumptions (T&amp;D) old'!$B$100,Model!AE$1,'Assumptions (T&amp;D) old'!$B$103,Model!$S$2699)</f>
        <v>-0.1927753377</v>
      </c>
      <c r="AB2718" s="373">
        <f>PPMT('Assumptions (T&amp;D) old'!$B$100,Model!AF$1,'Assumptions (T&amp;D) old'!$B$103,Model!$S$2699)</f>
        <v>-0.2019321662</v>
      </c>
      <c r="AC2718" s="373">
        <f>PPMT('Assumptions (T&amp;D) old'!$B$100,Model!AG$1,'Assumptions (T&amp;D) old'!$B$103,Model!$S$2699)</f>
        <v>-0.2115239441</v>
      </c>
      <c r="AD2718" s="373">
        <f>PPMT('Assumptions (T&amp;D) old'!$B$100,Model!AH$1,'Assumptions (T&amp;D) old'!$B$103,Model!$S$2699)</f>
        <v>-0.2215713315</v>
      </c>
      <c r="AE2718" s="373">
        <f>PPMT('Assumptions (T&amp;D) old'!$B$100,Model!AI$1,'Assumptions (T&amp;D) old'!$B$103,Model!$S$2699)</f>
        <v>-0.2320959697</v>
      </c>
      <c r="AF2718" s="373">
        <f>PPMT('Assumptions (T&amp;D) old'!$B$100,Model!AJ$1,'Assumptions (T&amp;D) old'!$B$103,Model!$S$2699)</f>
        <v>-0.2431205283</v>
      </c>
      <c r="AG2718" s="373">
        <f>PPMT('Assumptions (T&amp;D) old'!$B$100,Model!AK$1,'Assumptions (T&amp;D) old'!$B$103,Model!$S$2699)</f>
        <v>-0.2546687534</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-0.1106345817</v>
      </c>
      <c r="U2719" s="373">
        <f>PPMT('Assumptions (T&amp;D) old'!$B$100,Model!X$1,'Assumptions (T&amp;D) old'!$B$103,Model!$T$2699)</f>
        <v>-0.1158897243</v>
      </c>
      <c r="V2719" s="373">
        <f>PPMT('Assumptions (T&amp;D) old'!$B$100,Model!Y$1,'Assumptions (T&amp;D) old'!$B$103,Model!$T$2699)</f>
        <v>-0.1213944862</v>
      </c>
      <c r="W2719" s="373">
        <f>PPMT('Assumptions (T&amp;D) old'!$B$100,Model!Z$1,'Assumptions (T&amp;D) old'!$B$103,Model!$T$2699)</f>
        <v>-0.1271607243</v>
      </c>
      <c r="X2719" s="373">
        <f>PPMT('Assumptions (T&amp;D) old'!$B$100,Model!AA$1,'Assumptions (T&amp;D) old'!$B$103,Model!$T$2699)</f>
        <v>-0.1332008587</v>
      </c>
      <c r="Y2719" s="373">
        <f>PPMT('Assumptions (T&amp;D) old'!$B$100,Model!AB$1,'Assumptions (T&amp;D) old'!$B$103,Model!$T$2699)</f>
        <v>-0.1395278995</v>
      </c>
      <c r="Z2719" s="373">
        <f>PPMT('Assumptions (T&amp;D) old'!$B$100,Model!AC$1,'Assumptions (T&amp;D) old'!$B$103,Model!$T$2699)</f>
        <v>-0.1461554747</v>
      </c>
      <c r="AA2719" s="373">
        <f>PPMT('Assumptions (T&amp;D) old'!$B$100,Model!AD$1,'Assumptions (T&amp;D) old'!$B$103,Model!$T$2699)</f>
        <v>-0.1530978598</v>
      </c>
      <c r="AB2719" s="373">
        <f>PPMT('Assumptions (T&amp;D) old'!$B$100,Model!AE$1,'Assumptions (T&amp;D) old'!$B$103,Model!$T$2699)</f>
        <v>-0.1603700081</v>
      </c>
      <c r="AC2719" s="373">
        <f>PPMT('Assumptions (T&amp;D) old'!$B$100,Model!AF$1,'Assumptions (T&amp;D) old'!$B$103,Model!$T$2699)</f>
        <v>-0.1679875835</v>
      </c>
      <c r="AD2719" s="373">
        <f>PPMT('Assumptions (T&amp;D) old'!$B$100,Model!AG$1,'Assumptions (T&amp;D) old'!$B$103,Model!$T$2699)</f>
        <v>-0.1759669937</v>
      </c>
      <c r="AE2719" s="373">
        <f>PPMT('Assumptions (T&amp;D) old'!$B$100,Model!AH$1,'Assumptions (T&amp;D) old'!$B$103,Model!$T$2699)</f>
        <v>-0.1843254259</v>
      </c>
      <c r="AF2719" s="373">
        <f>PPMT('Assumptions (T&amp;D) old'!$B$100,Model!AI$1,'Assumptions (T&amp;D) old'!$B$103,Model!$T$2699)</f>
        <v>-0.1930808836</v>
      </c>
      <c r="AG2719" s="373">
        <f>PPMT('Assumptions (T&amp;D) old'!$B$100,Model!AJ$1,'Assumptions (T&amp;D) old'!$B$103,Model!$T$2699)</f>
        <v>-0.2022522256</v>
      </c>
      <c r="AH2719" s="373">
        <f>PPMT('Assumptions (T&amp;D) old'!$B$100,Model!AK$1,'Assumptions (T&amp;D) old'!$B$103,Model!$T$2699)</f>
        <v>-0.2118592063</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-0.1120320451</v>
      </c>
      <c r="V2720" s="373">
        <f>PPMT('Assumptions (T&amp;D) old'!$B$100,Model!X$1,'Assumptions (T&amp;D) old'!$B$103,Model!$U$2699)</f>
        <v>-0.1173535672</v>
      </c>
      <c r="W2720" s="373">
        <f>PPMT('Assumptions (T&amp;D) old'!$B$100,Model!Y$1,'Assumptions (T&amp;D) old'!$B$103,Model!$U$2699)</f>
        <v>-0.1229278617</v>
      </c>
      <c r="X2720" s="373">
        <f>PPMT('Assumptions (T&amp;D) old'!$B$100,Model!Z$1,'Assumptions (T&amp;D) old'!$B$103,Model!$U$2699)</f>
        <v>-0.1287669351</v>
      </c>
      <c r="Y2720" s="373">
        <f>PPMT('Assumptions (T&amp;D) old'!$B$100,Model!AA$1,'Assumptions (T&amp;D) old'!$B$103,Model!$U$2699)</f>
        <v>-0.1348833645</v>
      </c>
      <c r="Z2720" s="373">
        <f>PPMT('Assumptions (T&amp;D) old'!$B$100,Model!AB$1,'Assumptions (T&amp;D) old'!$B$103,Model!$U$2699)</f>
        <v>-0.1412903243</v>
      </c>
      <c r="AA2720" s="373">
        <f>PPMT('Assumptions (T&amp;D) old'!$B$100,Model!AC$1,'Assumptions (T&amp;D) old'!$B$103,Model!$U$2699)</f>
        <v>-0.1480016147</v>
      </c>
      <c r="AB2720" s="373">
        <f>PPMT('Assumptions (T&amp;D) old'!$B$100,Model!AD$1,'Assumptions (T&amp;D) old'!$B$103,Model!$U$2699)</f>
        <v>-0.1550316914</v>
      </c>
      <c r="AC2720" s="373">
        <f>PPMT('Assumptions (T&amp;D) old'!$B$100,Model!AE$1,'Assumptions (T&amp;D) old'!$B$103,Model!$U$2699)</f>
        <v>-0.1623956968</v>
      </c>
      <c r="AD2720" s="373">
        <f>PPMT('Assumptions (T&amp;D) old'!$B$100,Model!AF$1,'Assumptions (T&amp;D) old'!$B$103,Model!$U$2699)</f>
        <v>-0.1701094924</v>
      </c>
      <c r="AE2720" s="373">
        <f>PPMT('Assumptions (T&amp;D) old'!$B$100,Model!AG$1,'Assumptions (T&amp;D) old'!$B$103,Model!$U$2699)</f>
        <v>-0.1781896933</v>
      </c>
      <c r="AF2720" s="373">
        <f>PPMT('Assumptions (T&amp;D) old'!$B$100,Model!AH$1,'Assumptions (T&amp;D) old'!$B$103,Model!$U$2699)</f>
        <v>-0.1866537037</v>
      </c>
      <c r="AG2720" s="373">
        <f>PPMT('Assumptions (T&amp;D) old'!$B$100,Model!AI$1,'Assumptions (T&amp;D) old'!$B$103,Model!$U$2699)</f>
        <v>-0.1955197546</v>
      </c>
      <c r="AH2720" s="373">
        <f>PPMT('Assumptions (T&amp;D) old'!$B$100,Model!AJ$1,'Assumptions (T&amp;D) old'!$B$103,Model!$U$2699)</f>
        <v>-0.204806943</v>
      </c>
      <c r="AI2720" s="373">
        <f>PPMT('Assumptions (T&amp;D) old'!$B$100,Model!AK$1,'Assumptions (T&amp;D) old'!$B$103,Model!$U$2699)</f>
        <v>-0.2145352728</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-0.1161219778</v>
      </c>
      <c r="W2721" s="373">
        <f>PPMT('Assumptions (T&amp;D) old'!$B$100,Model!X$1,'Assumptions (T&amp;D) old'!$B$103,Model!$V$2699)</f>
        <v>-0.1216377717</v>
      </c>
      <c r="X2721" s="373">
        <f>PPMT('Assumptions (T&amp;D) old'!$B$100,Model!Y$1,'Assumptions (T&amp;D) old'!$B$103,Model!$V$2699)</f>
        <v>-0.1274155659</v>
      </c>
      <c r="Y2721" s="373">
        <f>PPMT('Assumptions (T&amp;D) old'!$B$100,Model!Z$1,'Assumptions (T&amp;D) old'!$B$103,Model!$V$2699)</f>
        <v>-0.1334678052</v>
      </c>
      <c r="Z2721" s="373">
        <f>PPMT('Assumptions (T&amp;D) old'!$B$100,Model!AA$1,'Assumptions (T&amp;D) old'!$B$103,Model!$V$2699)</f>
        <v>-0.139807526</v>
      </c>
      <c r="AA2721" s="373">
        <f>PPMT('Assumptions (T&amp;D) old'!$B$100,Model!AB$1,'Assumptions (T&amp;D) old'!$B$103,Model!$V$2699)</f>
        <v>-0.1464483835</v>
      </c>
      <c r="AB2721" s="373">
        <f>PPMT('Assumptions (T&amp;D) old'!$B$100,Model!AC$1,'Assumptions (T&amp;D) old'!$B$103,Model!$V$2699)</f>
        <v>-0.1534046817</v>
      </c>
      <c r="AC2721" s="373">
        <f>PPMT('Assumptions (T&amp;D) old'!$B$100,Model!AD$1,'Assumptions (T&amp;D) old'!$B$103,Model!$V$2699)</f>
        <v>-0.1606914041</v>
      </c>
      <c r="AD2721" s="373">
        <f>PPMT('Assumptions (T&amp;D) old'!$B$100,Model!AE$1,'Assumptions (T&amp;D) old'!$B$103,Model!$V$2699)</f>
        <v>-0.1683242458</v>
      </c>
      <c r="AE2721" s="373">
        <f>PPMT('Assumptions (T&amp;D) old'!$B$100,Model!AF$1,'Assumptions (T&amp;D) old'!$B$103,Model!$V$2699)</f>
        <v>-0.1763196474</v>
      </c>
      <c r="AF2721" s="373">
        <f>PPMT('Assumptions (T&amp;D) old'!$B$100,Model!AG$1,'Assumptions (T&amp;D) old'!$B$103,Model!$V$2699)</f>
        <v>-0.1846948307</v>
      </c>
      <c r="AG2721" s="373">
        <f>PPMT('Assumptions (T&amp;D) old'!$B$100,Model!AH$1,'Assumptions (T&amp;D) old'!$B$103,Model!$V$2699)</f>
        <v>-0.1934678351</v>
      </c>
      <c r="AH2721" s="373">
        <f>PPMT('Assumptions (T&amp;D) old'!$B$100,Model!AI$1,'Assumptions (T&amp;D) old'!$B$103,Model!$V$2699)</f>
        <v>-0.2026575573</v>
      </c>
      <c r="AI2721" s="373">
        <f>PPMT('Assumptions (T&amp;D) old'!$B$100,Model!AJ$1,'Assumptions (T&amp;D) old'!$B$103,Model!$V$2699)</f>
        <v>-0.2122837913</v>
      </c>
      <c r="AJ2721" s="373">
        <f>PPMT('Assumptions (T&amp;D) old'!$B$100,Model!AK$1,'Assumptions (T&amp;D) old'!$B$103,Model!$V$2699)</f>
        <v>-0.2223672714</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-0.1184151511</v>
      </c>
      <c r="X2722" s="373">
        <f>PPMT('Assumptions (T&amp;D) old'!$B$100,Model!X$1,'Assumptions (T&amp;D) old'!$B$103,Model!$W$2699)</f>
        <v>-0.1240398708</v>
      </c>
      <c r="Y2722" s="373">
        <f>PPMT('Assumptions (T&amp;D) old'!$B$100,Model!Y$1,'Assumptions (T&amp;D) old'!$B$103,Model!$W$2699)</f>
        <v>-0.1299317647</v>
      </c>
      <c r="Z2722" s="373">
        <f>PPMT('Assumptions (T&amp;D) old'!$B$100,Model!Z$1,'Assumptions (T&amp;D) old'!$B$103,Model!$W$2699)</f>
        <v>-0.1361035235</v>
      </c>
      <c r="AA2722" s="373">
        <f>PPMT('Assumptions (T&amp;D) old'!$B$100,Model!AA$1,'Assumptions (T&amp;D) old'!$B$103,Model!$W$2699)</f>
        <v>-0.1425684409</v>
      </c>
      <c r="AB2722" s="373">
        <f>PPMT('Assumptions (T&amp;D) old'!$B$100,Model!AB$1,'Assumptions (T&amp;D) old'!$B$103,Model!$W$2699)</f>
        <v>-0.1493404418</v>
      </c>
      <c r="AC2722" s="373">
        <f>PPMT('Assumptions (T&amp;D) old'!$B$100,Model!AC$1,'Assumptions (T&amp;D) old'!$B$103,Model!$W$2699)</f>
        <v>-0.1564341128</v>
      </c>
      <c r="AD2722" s="373">
        <f>PPMT('Assumptions (T&amp;D) old'!$B$100,Model!AD$1,'Assumptions (T&amp;D) old'!$B$103,Model!$W$2699)</f>
        <v>-0.1638647331</v>
      </c>
      <c r="AE2722" s="373">
        <f>PPMT('Assumptions (T&amp;D) old'!$B$100,Model!AE$1,'Assumptions (T&amp;D) old'!$B$103,Model!$W$2699)</f>
        <v>-0.171648308</v>
      </c>
      <c r="AF2722" s="373">
        <f>PPMT('Assumptions (T&amp;D) old'!$B$100,Model!AF$1,'Assumptions (T&amp;D) old'!$B$103,Model!$W$2699)</f>
        <v>-0.1798016026</v>
      </c>
      <c r="AG2722" s="373">
        <f>PPMT('Assumptions (T&amp;D) old'!$B$100,Model!AG$1,'Assumptions (T&amp;D) old'!$B$103,Model!$W$2699)</f>
        <v>-0.1883421787</v>
      </c>
      <c r="AH2722" s="373">
        <f>PPMT('Assumptions (T&amp;D) old'!$B$100,Model!AH$1,'Assumptions (T&amp;D) old'!$B$103,Model!$W$2699)</f>
        <v>-0.1972884322</v>
      </c>
      <c r="AI2722" s="373">
        <f>PPMT('Assumptions (T&amp;D) old'!$B$100,Model!AI$1,'Assumptions (T&amp;D) old'!$B$103,Model!$W$2699)</f>
        <v>-0.2066596327</v>
      </c>
      <c r="AJ2722" s="373">
        <f>PPMT('Assumptions (T&amp;D) old'!$B$100,Model!AJ$1,'Assumptions (T&amp;D) old'!$B$103,Model!$W$2699)</f>
        <v>-0.2164759653</v>
      </c>
      <c r="AK2722" s="373">
        <f>PPMT('Assumptions (T&amp;D) old'!$B$100,Model!AK$1,'Assumptions (T&amp;D) old'!$B$103,Model!$W$2699)</f>
        <v>-0.2267585736</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-0.142559721</v>
      </c>
      <c r="Y2723" s="373">
        <f>PPMT('Assumptions (T&amp;D) old'!$B$100,Model!X$1,'Assumptions (T&amp;D) old'!$B$103,Model!$X$2699)</f>
        <v>-0.1493313078</v>
      </c>
      <c r="Z2723" s="373">
        <f>PPMT('Assumptions (T&amp;D) old'!$B$100,Model!Y$1,'Assumptions (T&amp;D) old'!$B$103,Model!$X$2699)</f>
        <v>-0.1564245449</v>
      </c>
      <c r="AA2723" s="373">
        <f>PPMT('Assumptions (T&amp;D) old'!$B$100,Model!Z$1,'Assumptions (T&amp;D) old'!$B$103,Model!$X$2699)</f>
        <v>-0.1638547108</v>
      </c>
      <c r="AB2723" s="373">
        <f>PPMT('Assumptions (T&amp;D) old'!$B$100,Model!AA$1,'Assumptions (T&amp;D) old'!$B$103,Model!$X$2699)</f>
        <v>-0.1716378095</v>
      </c>
      <c r="AC2723" s="373">
        <f>PPMT('Assumptions (T&amp;D) old'!$B$100,Model!AB$1,'Assumptions (T&amp;D) old'!$B$103,Model!$X$2699)</f>
        <v>-0.1797906055</v>
      </c>
      <c r="AD2723" s="373">
        <f>PPMT('Assumptions (T&amp;D) old'!$B$100,Model!AC$1,'Assumptions (T&amp;D) old'!$B$103,Model!$X$2699)</f>
        <v>-0.1883306593</v>
      </c>
      <c r="AE2723" s="373">
        <f>PPMT('Assumptions (T&amp;D) old'!$B$100,Model!AD$1,'Assumptions (T&amp;D) old'!$B$103,Model!$X$2699)</f>
        <v>-0.1972763656</v>
      </c>
      <c r="AF2723" s="373">
        <f>PPMT('Assumptions (T&amp;D) old'!$B$100,Model!AE$1,'Assumptions (T&amp;D) old'!$B$103,Model!$X$2699)</f>
        <v>-0.2066469929</v>
      </c>
      <c r="AG2723" s="373">
        <f>PPMT('Assumptions (T&amp;D) old'!$B$100,Model!AF$1,'Assumptions (T&amp;D) old'!$B$103,Model!$X$2699)</f>
        <v>-0.2164627251</v>
      </c>
      <c r="AH2723" s="373">
        <f>PPMT('Assumptions (T&amp;D) old'!$B$100,Model!AG$1,'Assumptions (T&amp;D) old'!$B$103,Model!$X$2699)</f>
        <v>-0.2267447045</v>
      </c>
      <c r="AI2723" s="373">
        <f>PPMT('Assumptions (T&amp;D) old'!$B$100,Model!AH$1,'Assumptions (T&amp;D) old'!$B$103,Model!$X$2699)</f>
        <v>-0.237515078</v>
      </c>
      <c r="AJ2723" s="373">
        <f>PPMT('Assumptions (T&amp;D) old'!$B$100,Model!AI$1,'Assumptions (T&amp;D) old'!$B$103,Model!$X$2699)</f>
        <v>-0.2487970442</v>
      </c>
      <c r="AK2723" s="373">
        <f>PPMT('Assumptions (T&amp;D) old'!$B$100,Model!AJ$1,'Assumptions (T&amp;D) old'!$B$103,Model!$X$2699)</f>
        <v>-0.2606149038</v>
      </c>
      <c r="AL2723" s="373">
        <f>PPMT('Assumptions (T&amp;D) old'!$B$100,Model!AK$1,'Assumptions (T&amp;D) old'!$B$103,Model!$X$2699)</f>
        <v>-0.2729941117</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-0.1462075136</v>
      </c>
      <c r="Z2724" s="373">
        <f>PPMT('Assumptions (T&amp;D) old'!$B$100,Model!X$1,'Assumptions (T&amp;D) old'!$B$103,Model!$Y$2699)</f>
        <v>-0.1531523705</v>
      </c>
      <c r="AA2724" s="373">
        <f>PPMT('Assumptions (T&amp;D) old'!$B$100,Model!Y$1,'Assumptions (T&amp;D) old'!$B$103,Model!$Y$2699)</f>
        <v>-0.1604271081</v>
      </c>
      <c r="AB2724" s="373">
        <f>PPMT('Assumptions (T&amp;D) old'!$B$100,Model!Z$1,'Assumptions (T&amp;D) old'!$B$103,Model!$Y$2699)</f>
        <v>-0.1680473957</v>
      </c>
      <c r="AC2724" s="373">
        <f>PPMT('Assumptions (T&amp;D) old'!$B$100,Model!AA$1,'Assumptions (T&amp;D) old'!$B$103,Model!$Y$2699)</f>
        <v>-0.176029647</v>
      </c>
      <c r="AD2724" s="373">
        <f>PPMT('Assumptions (T&amp;D) old'!$B$100,Model!AB$1,'Assumptions (T&amp;D) old'!$B$103,Model!$Y$2699)</f>
        <v>-0.1843910553</v>
      </c>
      <c r="AE2724" s="373">
        <f>PPMT('Assumptions (T&amp;D) old'!$B$100,Model!AC$1,'Assumptions (T&amp;D) old'!$B$103,Model!$Y$2699)</f>
        <v>-0.1931496304</v>
      </c>
      <c r="AF2724" s="373">
        <f>PPMT('Assumptions (T&amp;D) old'!$B$100,Model!AD$1,'Assumptions (T&amp;D) old'!$B$103,Model!$Y$2699)</f>
        <v>-0.2023242378</v>
      </c>
      <c r="AG2724" s="373">
        <f>PPMT('Assumptions (T&amp;D) old'!$B$100,Model!AE$1,'Assumptions (T&amp;D) old'!$B$103,Model!$Y$2699)</f>
        <v>-0.2119346391</v>
      </c>
      <c r="AH2724" s="373">
        <f>PPMT('Assumptions (T&amp;D) old'!$B$100,Model!AF$1,'Assumptions (T&amp;D) old'!$B$103,Model!$Y$2699)</f>
        <v>-0.2220015345</v>
      </c>
      <c r="AI2724" s="373">
        <f>PPMT('Assumptions (T&amp;D) old'!$B$100,Model!AG$1,'Assumptions (T&amp;D) old'!$B$103,Model!$Y$2699)</f>
        <v>-0.2325466074</v>
      </c>
      <c r="AJ2724" s="373">
        <f>PPMT('Assumptions (T&amp;D) old'!$B$100,Model!AH$1,'Assumptions (T&amp;D) old'!$B$103,Model!$Y$2699)</f>
        <v>-0.2435925712</v>
      </c>
      <c r="AK2724" s="373">
        <f>PPMT('Assumptions (T&amp;D) old'!$B$100,Model!AI$1,'Assumptions (T&amp;D) old'!$B$103,Model!$Y$2699)</f>
        <v>-0.2551632184</v>
      </c>
      <c r="AL2724" s="373">
        <f>PPMT('Assumptions (T&amp;D) old'!$B$100,Model!AJ$1,'Assumptions (T&amp;D) old'!$B$103,Model!$Y$2699)</f>
        <v>-0.2672834712</v>
      </c>
      <c r="AM2724" s="373">
        <f>PPMT('Assumptions (T&amp;D) old'!$B$100,Model!AK$1,'Assumptions (T&amp;D) old'!$B$103,Model!$Y$2699)</f>
        <v>-0.2799794361</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-0.1499437834</v>
      </c>
      <c r="AA2725" s="373">
        <f>PPMT('Assumptions (T&amp;D) old'!$B$100,Model!X$1,'Assumptions (T&amp;D) old'!$B$103,Model!$Z$2699)</f>
        <v>-0.1570661131</v>
      </c>
      <c r="AB2725" s="373">
        <f>PPMT('Assumptions (T&amp;D) old'!$B$100,Model!Y$1,'Assumptions (T&amp;D) old'!$B$103,Model!$Z$2699)</f>
        <v>-0.1645267535</v>
      </c>
      <c r="AC2725" s="373">
        <f>PPMT('Assumptions (T&amp;D) old'!$B$100,Model!Z$1,'Assumptions (T&amp;D) old'!$B$103,Model!$Z$2699)</f>
        <v>-0.1723417743</v>
      </c>
      <c r="AD2725" s="373">
        <f>PPMT('Assumptions (T&amp;D) old'!$B$100,Model!AA$1,'Assumptions (T&amp;D) old'!$B$103,Model!$Z$2699)</f>
        <v>-0.1805280086</v>
      </c>
      <c r="AE2725" s="373">
        <f>PPMT('Assumptions (T&amp;D) old'!$B$100,Model!AB$1,'Assumptions (T&amp;D) old'!$B$103,Model!$Z$2699)</f>
        <v>-0.189103089</v>
      </c>
      <c r="AF2725" s="373">
        <f>PPMT('Assumptions (T&amp;D) old'!$B$100,Model!AC$1,'Assumptions (T&amp;D) old'!$B$103,Model!$Z$2699)</f>
        <v>-0.1980854857</v>
      </c>
      <c r="AG2725" s="373">
        <f>PPMT('Assumptions (T&amp;D) old'!$B$100,Model!AD$1,'Assumptions (T&amp;D) old'!$B$103,Model!$Z$2699)</f>
        <v>-0.2074945463</v>
      </c>
      <c r="AH2725" s="373">
        <f>PPMT('Assumptions (T&amp;D) old'!$B$100,Model!AE$1,'Assumptions (T&amp;D) old'!$B$103,Model!$Z$2699)</f>
        <v>-0.2173505372</v>
      </c>
      <c r="AI2725" s="373">
        <f>PPMT('Assumptions (T&amp;D) old'!$B$100,Model!AF$1,'Assumptions (T&amp;D) old'!$B$103,Model!$Z$2699)</f>
        <v>-0.2276746877</v>
      </c>
      <c r="AJ2725" s="373">
        <f>PPMT('Assumptions (T&amp;D) old'!$B$100,Model!AG$1,'Assumptions (T&amp;D) old'!$B$103,Model!$Z$2699)</f>
        <v>-0.2384892354</v>
      </c>
      <c r="AK2725" s="373">
        <f>PPMT('Assumptions (T&amp;D) old'!$B$100,Model!AH$1,'Assumptions (T&amp;D) old'!$B$103,Model!$Z$2699)</f>
        <v>-0.2498174741</v>
      </c>
      <c r="AL2725" s="373">
        <f>PPMT('Assumptions (T&amp;D) old'!$B$100,Model!AI$1,'Assumptions (T&amp;D) old'!$B$103,Model!$Z$2699)</f>
        <v>-0.2616838041</v>
      </c>
      <c r="AM2725" s="373">
        <f>PPMT('Assumptions (T&amp;D) old'!$B$100,Model!AJ$1,'Assumptions (T&amp;D) old'!$B$103,Model!$Z$2699)</f>
        <v>-0.2741137848</v>
      </c>
      <c r="AN2725" s="373">
        <f>PPMT('Assumptions (T&amp;D) old'!$B$100,Model!AK$1,'Assumptions (T&amp;D) old'!$B$103,Model!$Z$2699)</f>
        <v>-0.2871341896</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-0.1537706024</v>
      </c>
      <c r="AB2726" s="373">
        <f>PPMT('Assumptions (T&amp;D) old'!$B$100,Model!X$1,'Assumptions (T&amp;D) old'!$B$103,Model!$AA$2699)</f>
        <v>-0.161074706</v>
      </c>
      <c r="AC2726" s="373">
        <f>PPMT('Assumptions (T&amp;D) old'!$B$100,Model!Y$1,'Assumptions (T&amp;D) old'!$B$103,Model!$AA$2699)</f>
        <v>-0.1687257545</v>
      </c>
      <c r="AD2726" s="373">
        <f>PPMT('Assumptions (T&amp;D) old'!$B$100,Model!Z$1,'Assumptions (T&amp;D) old'!$B$103,Model!$AA$2699)</f>
        <v>-0.1767402279</v>
      </c>
      <c r="AE2726" s="373">
        <f>PPMT('Assumptions (T&amp;D) old'!$B$100,Model!AA$1,'Assumptions (T&amp;D) old'!$B$103,Model!$AA$2699)</f>
        <v>-0.1851353887</v>
      </c>
      <c r="AF2726" s="373">
        <f>PPMT('Assumptions (T&amp;D) old'!$B$100,Model!AB$1,'Assumptions (T&amp;D) old'!$B$103,Model!$AA$2699)</f>
        <v>-0.1939293196</v>
      </c>
      <c r="AG2726" s="373">
        <f>PPMT('Assumptions (T&amp;D) old'!$B$100,Model!AC$1,'Assumptions (T&amp;D) old'!$B$103,Model!$AA$2699)</f>
        <v>-0.2031409623</v>
      </c>
      <c r="AH2726" s="373">
        <f>PPMT('Assumptions (T&amp;D) old'!$B$100,Model!AD$1,'Assumptions (T&amp;D) old'!$B$103,Model!$AA$2699)</f>
        <v>-0.212790158</v>
      </c>
      <c r="AI2726" s="373">
        <f>PPMT('Assumptions (T&amp;D) old'!$B$100,Model!AE$1,'Assumptions (T&amp;D) old'!$B$103,Model!$AA$2699)</f>
        <v>-0.2228976905</v>
      </c>
      <c r="AJ2726" s="373">
        <f>PPMT('Assumptions (T&amp;D) old'!$B$100,Model!AF$1,'Assumptions (T&amp;D) old'!$B$103,Model!$AA$2699)</f>
        <v>-0.2334853308</v>
      </c>
      <c r="AK2726" s="373">
        <f>PPMT('Assumptions (T&amp;D) old'!$B$100,Model!AG$1,'Assumptions (T&amp;D) old'!$B$103,Model!$AA$2699)</f>
        <v>-0.2445758841</v>
      </c>
      <c r="AL2726" s="373">
        <f>PPMT('Assumptions (T&amp;D) old'!$B$100,Model!AH$1,'Assumptions (T&amp;D) old'!$B$103,Model!$AA$2699)</f>
        <v>-0.2561932386</v>
      </c>
      <c r="AM2726" s="373">
        <f>PPMT('Assumptions (T&amp;D) old'!$B$100,Model!AI$1,'Assumptions (T&amp;D) old'!$B$103,Model!$AA$2699)</f>
        <v>-0.2683624174</v>
      </c>
      <c r="AN2726" s="373">
        <f>PPMT('Assumptions (T&amp;D) old'!$B$100,Model!AJ$1,'Assumptions (T&amp;D) old'!$B$103,Model!$AA$2699)</f>
        <v>-0.2811096322</v>
      </c>
      <c r="AO2726" s="373">
        <f>PPMT('Assumptions (T&amp;D) old'!$B$100,Model!AK$1,'Assumptions (T&amp;D) old'!$B$103,Model!$AA$2699)</f>
        <v>-0.2944623397</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-0.1576900897</v>
      </c>
      <c r="AC2727" s="373">
        <f>PPMT('Assumptions (T&amp;D) old'!$B$100,Model!X$1,'Assumptions (T&amp;D) old'!$B$103,Model!$AB$2699)</f>
        <v>-0.165180369</v>
      </c>
      <c r="AD2727" s="373">
        <f>PPMT('Assumptions (T&amp;D) old'!$B$100,Model!Y$1,'Assumptions (T&amp;D) old'!$B$103,Model!$AB$2699)</f>
        <v>-0.1730264365</v>
      </c>
      <c r="AE2727" s="373">
        <f>PPMT('Assumptions (T&amp;D) old'!$B$100,Model!Z$1,'Assumptions (T&amp;D) old'!$B$103,Model!$AB$2699)</f>
        <v>-0.1812451922</v>
      </c>
      <c r="AF2727" s="373">
        <f>PPMT('Assumptions (T&amp;D) old'!$B$100,Model!AA$1,'Assumptions (T&amp;D) old'!$B$103,Model!$AB$2699)</f>
        <v>-0.1898543389</v>
      </c>
      <c r="AG2727" s="373">
        <f>PPMT('Assumptions (T&amp;D) old'!$B$100,Model!AB$1,'Assumptions (T&amp;D) old'!$B$103,Model!$AB$2699)</f>
        <v>-0.19887242</v>
      </c>
      <c r="AH2727" s="373">
        <f>PPMT('Assumptions (T&amp;D) old'!$B$100,Model!AC$1,'Assumptions (T&amp;D) old'!$B$103,Model!$AB$2699)</f>
        <v>-0.2083188599</v>
      </c>
      <c r="AI2727" s="373">
        <f>PPMT('Assumptions (T&amp;D) old'!$B$100,Model!AD$1,'Assumptions (T&amp;D) old'!$B$103,Model!$AB$2699)</f>
        <v>-0.2182140058</v>
      </c>
      <c r="AJ2727" s="373">
        <f>PPMT('Assumptions (T&amp;D) old'!$B$100,Model!AE$1,'Assumptions (T&amp;D) old'!$B$103,Model!$AB$2699)</f>
        <v>-0.228579171</v>
      </c>
      <c r="AK2727" s="373">
        <f>PPMT('Assumptions (T&amp;D) old'!$B$100,Model!AF$1,'Assumptions (T&amp;D) old'!$B$103,Model!$AB$2699)</f>
        <v>-0.2394366817</v>
      </c>
      <c r="AL2727" s="373">
        <f>PPMT('Assumptions (T&amp;D) old'!$B$100,Model!AG$1,'Assumptions (T&amp;D) old'!$B$103,Model!$AB$2699)</f>
        <v>-0.250809924</v>
      </c>
      <c r="AM2727" s="373">
        <f>PPMT('Assumptions (T&amp;D) old'!$B$100,Model!AH$1,'Assumptions (T&amp;D) old'!$B$103,Model!$AB$2699)</f>
        <v>-0.2627233954</v>
      </c>
      <c r="AN2727" s="373">
        <f>PPMT('Assumptions (T&amp;D) old'!$B$100,Model!AI$1,'Assumptions (T&amp;D) old'!$B$103,Model!$AB$2699)</f>
        <v>-0.2752027567</v>
      </c>
      <c r="AO2727" s="373">
        <f>PPMT('Assumptions (T&amp;D) old'!$B$100,Model!AJ$1,'Assumptions (T&amp;D) old'!$B$103,Model!$AB$2699)</f>
        <v>-0.2882748877</v>
      </c>
      <c r="AP2727" s="373">
        <f>PPMT('Assumptions (T&amp;D) old'!$B$100,Model!AK$1,'Assumptions (T&amp;D) old'!$B$103,Model!$AB$2699)</f>
        <v>-0.3019679448</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-0.1617044131</v>
      </c>
      <c r="AD2728" s="373">
        <f>PPMT('Assumptions (T&amp;D) old'!$B$100,Model!X$1,'Assumptions (T&amp;D) old'!$B$103,Model!$AC$2699)</f>
        <v>-0.1693853727</v>
      </c>
      <c r="AE2728" s="373">
        <f>PPMT('Assumptions (T&amp;D) old'!$B$100,Model!Y$1,'Assumptions (T&amp;D) old'!$B$103,Model!$AC$2699)</f>
        <v>-0.1774311779</v>
      </c>
      <c r="AF2728" s="373">
        <f>PPMT('Assumptions (T&amp;D) old'!$B$100,Model!Z$1,'Assumptions (T&amp;D) old'!$B$103,Model!$AC$2699)</f>
        <v>-0.1858591589</v>
      </c>
      <c r="AG2728" s="373">
        <f>PPMT('Assumptions (T&amp;D) old'!$B$100,Model!AA$1,'Assumptions (T&amp;D) old'!$B$103,Model!$AC$2699)</f>
        <v>-0.1946874689</v>
      </c>
      <c r="AH2728" s="373">
        <f>PPMT('Assumptions (T&amp;D) old'!$B$100,Model!AB$1,'Assumptions (T&amp;D) old'!$B$103,Model!$AC$2699)</f>
        <v>-0.2039351237</v>
      </c>
      <c r="AI2728" s="373">
        <f>PPMT('Assumptions (T&amp;D) old'!$B$100,Model!AC$1,'Assumptions (T&amp;D) old'!$B$103,Model!$AC$2699)</f>
        <v>-0.213622042</v>
      </c>
      <c r="AJ2728" s="373">
        <f>PPMT('Assumptions (T&amp;D) old'!$B$100,Model!AD$1,'Assumptions (T&amp;D) old'!$B$103,Model!$AC$2699)</f>
        <v>-0.223769089</v>
      </c>
      <c r="AK2728" s="373">
        <f>PPMT('Assumptions (T&amp;D) old'!$B$100,Model!AE$1,'Assumptions (T&amp;D) old'!$B$103,Model!$AC$2699)</f>
        <v>-0.2343981208</v>
      </c>
      <c r="AL2728" s="373">
        <f>PPMT('Assumptions (T&amp;D) old'!$B$100,Model!AF$1,'Assumptions (T&amp;D) old'!$B$103,Model!$AC$2699)</f>
        <v>-0.2455320315</v>
      </c>
      <c r="AM2728" s="373">
        <f>PPMT('Assumptions (T&amp;D) old'!$B$100,Model!AG$1,'Assumptions (T&amp;D) old'!$B$103,Model!$AC$2699)</f>
        <v>-0.257194803</v>
      </c>
      <c r="AN2728" s="373">
        <f>PPMT('Assumptions (T&amp;D) old'!$B$100,Model!AH$1,'Assumptions (T&amp;D) old'!$B$103,Model!$AC$2699)</f>
        <v>-0.2694115562</v>
      </c>
      <c r="AO2728" s="373">
        <f>PPMT('Assumptions (T&amp;D) old'!$B$100,Model!AI$1,'Assumptions (T&amp;D) old'!$B$103,Model!$AC$2699)</f>
        <v>-0.2822086051</v>
      </c>
      <c r="AP2728" s="373">
        <f>PPMT('Assumptions (T&amp;D) old'!$B$100,Model!AJ$1,'Assumptions (T&amp;D) old'!$B$103,Model!$AC$2699)</f>
        <v>-0.2956135138</v>
      </c>
      <c r="AQ2728" s="373">
        <f>PPMT('Assumptions (T&amp;D) old'!$B$100,Model!AK$1,'Assumptions (T&amp;D) old'!$B$103,Model!$AC$2699)</f>
        <v>-0.3096551557</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-0.1658157896</v>
      </c>
      <c r="AE2729" s="373">
        <f>PPMT('Assumptions (T&amp;D) old'!$B$100,Model!X$1,'Assumptions (T&amp;D) old'!$B$103,Model!$AD$2699)</f>
        <v>-0.1736920396</v>
      </c>
      <c r="AF2729" s="373">
        <f>PPMT('Assumptions (T&amp;D) old'!$B$100,Model!Y$1,'Assumptions (T&amp;D) old'!$B$103,Model!$AD$2699)</f>
        <v>-0.1819424115</v>
      </c>
      <c r="AG2729" s="373">
        <f>PPMT('Assumptions (T&amp;D) old'!$B$100,Model!Z$1,'Assumptions (T&amp;D) old'!$B$103,Model!$AD$2699)</f>
        <v>-0.190584676</v>
      </c>
      <c r="AH2729" s="373">
        <f>PPMT('Assumptions (T&amp;D) old'!$B$100,Model!AA$1,'Assumptions (T&amp;D) old'!$B$103,Model!$AD$2699)</f>
        <v>-0.1996374481</v>
      </c>
      <c r="AI2729" s="373">
        <f>PPMT('Assumptions (T&amp;D) old'!$B$100,Model!AB$1,'Assumptions (T&amp;D) old'!$B$103,Model!$AD$2699)</f>
        <v>-0.2091202269</v>
      </c>
      <c r="AJ2729" s="373">
        <f>PPMT('Assumptions (T&amp;D) old'!$B$100,Model!AC$1,'Assumptions (T&amp;D) old'!$B$103,Model!$AD$2699)</f>
        <v>-0.2190534377</v>
      </c>
      <c r="AK2729" s="373">
        <f>PPMT('Assumptions (T&amp;D) old'!$B$100,Model!AD$1,'Assumptions (T&amp;D) old'!$B$103,Model!$AD$2699)</f>
        <v>-0.229458476</v>
      </c>
      <c r="AL2729" s="373">
        <f>PPMT('Assumptions (T&amp;D) old'!$B$100,Model!AE$1,'Assumptions (T&amp;D) old'!$B$103,Model!$AD$2699)</f>
        <v>-0.2403577536</v>
      </c>
      <c r="AM2729" s="373">
        <f>PPMT('Assumptions (T&amp;D) old'!$B$100,Model!AF$1,'Assumptions (T&amp;D) old'!$B$103,Model!$AD$2699)</f>
        <v>-0.2517747469</v>
      </c>
      <c r="AN2729" s="373">
        <f>PPMT('Assumptions (T&amp;D) old'!$B$100,Model!AG$1,'Assumptions (T&amp;D) old'!$B$103,Model!$AD$2699)</f>
        <v>-0.2637340473</v>
      </c>
      <c r="AO2729" s="373">
        <f>PPMT('Assumptions (T&amp;D) old'!$B$100,Model!AH$1,'Assumptions (T&amp;D) old'!$B$103,Model!$AD$2699)</f>
        <v>-0.2762614146</v>
      </c>
      <c r="AP2729" s="373">
        <f>PPMT('Assumptions (T&amp;D) old'!$B$100,Model!AI$1,'Assumptions (T&amp;D) old'!$B$103,Model!$AD$2699)</f>
        <v>-0.2893838318</v>
      </c>
      <c r="AQ2729" s="373">
        <f>PPMT('Assumptions (T&amp;D) old'!$B$100,Model!AJ$1,'Assumptions (T&amp;D) old'!$B$103,Model!$AD$2699)</f>
        <v>-0.3031295638</v>
      </c>
      <c r="AR2729" s="373">
        <f>PPMT('Assumptions (T&amp;D) old'!$B$100,Model!AK$1,'Assumptions (T&amp;D) old'!$B$103,Model!$AD$2699)</f>
        <v>-0.3175282181</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-0.1700264869</v>
      </c>
      <c r="AF2730" s="373">
        <f>PPMT('Assumptions (T&amp;D) old'!$B$100,Model!X$1,'Assumptions (T&amp;D) old'!$B$103,Model!$AE$2699)</f>
        <v>-0.178102745</v>
      </c>
      <c r="AG2730" s="373">
        <f>PPMT('Assumptions (T&amp;D) old'!$B$100,Model!Y$1,'Assumptions (T&amp;D) old'!$B$103,Model!$AE$2699)</f>
        <v>-0.1865626254</v>
      </c>
      <c r="AH2730" s="373">
        <f>PPMT('Assumptions (T&amp;D) old'!$B$100,Model!Z$1,'Assumptions (T&amp;D) old'!$B$103,Model!$AE$2699)</f>
        <v>-0.1954243501</v>
      </c>
      <c r="AI2730" s="373">
        <f>PPMT('Assumptions (T&amp;D) old'!$B$100,Model!AA$1,'Assumptions (T&amp;D) old'!$B$103,Model!$AE$2699)</f>
        <v>-0.2047070067</v>
      </c>
      <c r="AJ2730" s="373">
        <f>PPMT('Assumptions (T&amp;D) old'!$B$100,Model!AB$1,'Assumptions (T&amp;D) old'!$B$103,Model!$AE$2699)</f>
        <v>-0.2144305896</v>
      </c>
      <c r="AK2730" s="373">
        <f>PPMT('Assumptions (T&amp;D) old'!$B$100,Model!AC$1,'Assumptions (T&amp;D) old'!$B$103,Model!$AE$2699)</f>
        <v>-0.2246160426</v>
      </c>
      <c r="AL2730" s="373">
        <f>PPMT('Assumptions (T&amp;D) old'!$B$100,Model!AD$1,'Assumptions (T&amp;D) old'!$B$103,Model!$AE$2699)</f>
        <v>-0.2352853046</v>
      </c>
      <c r="AM2730" s="373">
        <f>PPMT('Assumptions (T&amp;D) old'!$B$100,Model!AE$1,'Assumptions (T&amp;D) old'!$B$103,Model!$AE$2699)</f>
        <v>-0.2464613565</v>
      </c>
      <c r="AN2730" s="373">
        <f>PPMT('Assumptions (T&amp;D) old'!$B$100,Model!AF$1,'Assumptions (T&amp;D) old'!$B$103,Model!$AE$2699)</f>
        <v>-0.258168271</v>
      </c>
      <c r="AO2730" s="373">
        <f>PPMT('Assumptions (T&amp;D) old'!$B$100,Model!AG$1,'Assumptions (T&amp;D) old'!$B$103,Model!$AE$2699)</f>
        <v>-0.2704312639</v>
      </c>
      <c r="AP2730" s="373">
        <f>PPMT('Assumptions (T&amp;D) old'!$B$100,Model!AH$1,'Assumptions (T&amp;D) old'!$B$103,Model!$AE$2699)</f>
        <v>-0.2832767489</v>
      </c>
      <c r="AQ2730" s="373">
        <f>PPMT('Assumptions (T&amp;D) old'!$B$100,Model!AI$1,'Assumptions (T&amp;D) old'!$B$103,Model!$AE$2699)</f>
        <v>-0.2967323945</v>
      </c>
      <c r="AR2730" s="373">
        <f>PPMT('Assumptions (T&amp;D) old'!$B$100,Model!AJ$1,'Assumptions (T&amp;D) old'!$B$103,Model!$AE$2699)</f>
        <v>-0.3108271832</v>
      </c>
      <c r="AS2730" s="373">
        <f>PPMT('Assumptions (T&amp;D) old'!$B$100,Model!AK$1,'Assumptions (T&amp;D) old'!$B$103,Model!$AE$2699)</f>
        <v>-0.3255914744</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-0.1745977696</v>
      </c>
      <c r="AG2731" s="373">
        <f>PPMT('Assumptions (T&amp;D) old'!$B$100,Model!X$1,'Assumptions (T&amp;D) old'!$B$103,Model!$AF$2699)</f>
        <v>-0.1828911637</v>
      </c>
      <c r="AH2731" s="373">
        <f>PPMT('Assumptions (T&amp;D) old'!$B$100,Model!Y$1,'Assumptions (T&amp;D) old'!$B$103,Model!$AF$2699)</f>
        <v>-0.191578494</v>
      </c>
      <c r="AI2731" s="373">
        <f>PPMT('Assumptions (T&amp;D) old'!$B$100,Model!Z$1,'Assumptions (T&amp;D) old'!$B$103,Model!$AF$2699)</f>
        <v>-0.2006784724</v>
      </c>
      <c r="AJ2731" s="373">
        <f>PPMT('Assumptions (T&amp;D) old'!$B$100,Model!AA$1,'Assumptions (T&amp;D) old'!$B$103,Model!$AF$2699)</f>
        <v>-0.2102106999</v>
      </c>
      <c r="AK2731" s="373">
        <f>PPMT('Assumptions (T&amp;D) old'!$B$100,Model!AB$1,'Assumptions (T&amp;D) old'!$B$103,Model!$AF$2699)</f>
        <v>-0.2201957081</v>
      </c>
      <c r="AL2731" s="373">
        <f>PPMT('Assumptions (T&amp;D) old'!$B$100,Model!AC$1,'Assumptions (T&amp;D) old'!$B$103,Model!$AF$2699)</f>
        <v>-0.2306550043</v>
      </c>
      <c r="AM2731" s="373">
        <f>PPMT('Assumptions (T&amp;D) old'!$B$100,Model!AD$1,'Assumptions (T&amp;D) old'!$B$103,Model!$AF$2699)</f>
        <v>-0.241611117</v>
      </c>
      <c r="AN2731" s="373">
        <f>PPMT('Assumptions (T&amp;D) old'!$B$100,Model!AE$1,'Assumptions (T&amp;D) old'!$B$103,Model!$AF$2699)</f>
        <v>-0.253087645</v>
      </c>
      <c r="AO2731" s="373">
        <f>PPMT('Assumptions (T&amp;D) old'!$B$100,Model!AF$1,'Assumptions (T&amp;D) old'!$B$103,Model!$AF$2699)</f>
        <v>-0.2651093082</v>
      </c>
      <c r="AP2731" s="373">
        <f>PPMT('Assumptions (T&amp;D) old'!$B$100,Model!AG$1,'Assumptions (T&amp;D) old'!$B$103,Model!$AF$2699)</f>
        <v>-0.2777020003</v>
      </c>
      <c r="AQ2731" s="373">
        <f>PPMT('Assumptions (T&amp;D) old'!$B$100,Model!AH$1,'Assumptions (T&amp;D) old'!$B$103,Model!$AF$2699)</f>
        <v>-0.2908928453</v>
      </c>
      <c r="AR2731" s="373">
        <f>PPMT('Assumptions (T&amp;D) old'!$B$100,Model!AI$1,'Assumptions (T&amp;D) old'!$B$103,Model!$AF$2699)</f>
        <v>-0.3047102555</v>
      </c>
      <c r="AS2731" s="373">
        <f>PPMT('Assumptions (T&amp;D) old'!$B$100,Model!AJ$1,'Assumptions (T&amp;D) old'!$B$103,Model!$AF$2699)</f>
        <v>-0.3191839926</v>
      </c>
      <c r="AT2731" s="373">
        <f>PPMT('Assumptions (T&amp;D) old'!$B$100,Model!AK$1,'Assumptions (T&amp;D) old'!$B$103,Model!$AF$2699)</f>
        <v>-0.3343452323</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-0.1794813364</v>
      </c>
      <c r="AH2732" s="373">
        <f>PPMT('Assumptions (T&amp;D) old'!$B$100,Model!X$1,'Assumptions (T&amp;D) old'!$B$103,Model!$AG$2699)</f>
        <v>-0.1880066998</v>
      </c>
      <c r="AI2732" s="373">
        <f>PPMT('Assumptions (T&amp;D) old'!$B$100,Model!Y$1,'Assumptions (T&amp;D) old'!$B$103,Model!$AG$2699)</f>
        <v>-0.1969370181</v>
      </c>
      <c r="AJ2732" s="373">
        <f>PPMT('Assumptions (T&amp;D) old'!$B$100,Model!Z$1,'Assumptions (T&amp;D) old'!$B$103,Model!$AG$2699)</f>
        <v>-0.2062915264</v>
      </c>
      <c r="AK2732" s="373">
        <f>PPMT('Assumptions (T&amp;D) old'!$B$100,Model!AA$1,'Assumptions (T&amp;D) old'!$B$103,Model!$AG$2699)</f>
        <v>-0.2160903739</v>
      </c>
      <c r="AL2732" s="373">
        <f>PPMT('Assumptions (T&amp;D) old'!$B$100,Model!AB$1,'Assumptions (T&amp;D) old'!$B$103,Model!$AG$2699)</f>
        <v>-0.2263546667</v>
      </c>
      <c r="AM2732" s="373">
        <f>PPMT('Assumptions (T&amp;D) old'!$B$100,Model!AC$1,'Assumptions (T&amp;D) old'!$B$103,Model!$AG$2699)</f>
        <v>-0.2371065134</v>
      </c>
      <c r="AN2732" s="373">
        <f>PPMT('Assumptions (T&amp;D) old'!$B$100,Model!AD$1,'Assumptions (T&amp;D) old'!$B$103,Model!$AG$2699)</f>
        <v>-0.2483690727</v>
      </c>
      <c r="AO2732" s="373">
        <f>PPMT('Assumptions (T&amp;D) old'!$B$100,Model!AE$1,'Assumptions (T&amp;D) old'!$B$103,Model!$AG$2699)</f>
        <v>-0.2601666037</v>
      </c>
      <c r="AP2732" s="373">
        <f>PPMT('Assumptions (T&amp;D) old'!$B$100,Model!AF$1,'Assumptions (T&amp;D) old'!$B$103,Model!$AG$2699)</f>
        <v>-0.2725245174</v>
      </c>
      <c r="AQ2732" s="373">
        <f>PPMT('Assumptions (T&amp;D) old'!$B$100,Model!AG$1,'Assumptions (T&amp;D) old'!$B$103,Model!$AG$2699)</f>
        <v>-0.285469432</v>
      </c>
      <c r="AR2732" s="373">
        <f>PPMT('Assumptions (T&amp;D) old'!$B$100,Model!AH$1,'Assumptions (T&amp;D) old'!$B$103,Model!$AG$2699)</f>
        <v>-0.29902923</v>
      </c>
      <c r="AS2732" s="373">
        <f>PPMT('Assumptions (T&amp;D) old'!$B$100,Model!AI$1,'Assumptions (T&amp;D) old'!$B$103,Model!$AG$2699)</f>
        <v>-0.3132331184</v>
      </c>
      <c r="AT2732" s="373">
        <f>PPMT('Assumptions (T&amp;D) old'!$B$100,Model!AJ$1,'Assumptions (T&amp;D) old'!$B$103,Model!$AG$2699)</f>
        <v>-0.3281116915</v>
      </c>
      <c r="AU2732" s="373">
        <f>PPMT('Assumptions (T&amp;D) old'!$B$100,Model!AK$1,'Assumptions (T&amp;D) old'!$B$103,Model!$AG$2699)</f>
        <v>-0.3436969969</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-0.1843786188</v>
      </c>
      <c r="AI2733" s="373">
        <f>PPMT('Assumptions (T&amp;D) old'!$B$100,Model!X$1,'Assumptions (T&amp;D) old'!$B$103,Model!$AH$2699)</f>
        <v>-0.1931366031</v>
      </c>
      <c r="AJ2733" s="373">
        <f>PPMT('Assumptions (T&amp;D) old'!$B$100,Model!Y$1,'Assumptions (T&amp;D) old'!$B$103,Model!$AH$2699)</f>
        <v>-0.2023105918</v>
      </c>
      <c r="AK2733" s="373">
        <f>PPMT('Assumptions (T&amp;D) old'!$B$100,Model!Z$1,'Assumptions (T&amp;D) old'!$B$103,Model!$AH$2699)</f>
        <v>-0.2119203449</v>
      </c>
      <c r="AL2733" s="373">
        <f>PPMT('Assumptions (T&amp;D) old'!$B$100,Model!AA$1,'Assumptions (T&amp;D) old'!$B$103,Model!$AH$2699)</f>
        <v>-0.2219865613</v>
      </c>
      <c r="AM2733" s="373">
        <f>PPMT('Assumptions (T&amp;D) old'!$B$100,Model!AB$1,'Assumptions (T&amp;D) old'!$B$103,Model!$AH$2699)</f>
        <v>-0.2325309229</v>
      </c>
      <c r="AN2733" s="373">
        <f>PPMT('Assumptions (T&amp;D) old'!$B$100,Model!AC$1,'Assumptions (T&amp;D) old'!$B$103,Model!$AH$2699)</f>
        <v>-0.2435761418</v>
      </c>
      <c r="AO2733" s="373">
        <f>PPMT('Assumptions (T&amp;D) old'!$B$100,Model!AD$1,'Assumptions (T&amp;D) old'!$B$103,Model!$AH$2699)</f>
        <v>-0.2551460085</v>
      </c>
      <c r="AP2733" s="373">
        <f>PPMT('Assumptions (T&amp;D) old'!$B$100,Model!AE$1,'Assumptions (T&amp;D) old'!$B$103,Model!$AH$2699)</f>
        <v>-0.2672654439</v>
      </c>
      <c r="AQ2733" s="373">
        <f>PPMT('Assumptions (T&amp;D) old'!$B$100,Model!AF$1,'Assumptions (T&amp;D) old'!$B$103,Model!$AH$2699)</f>
        <v>-0.2799605525</v>
      </c>
      <c r="AR2733" s="373">
        <f>PPMT('Assumptions (T&amp;D) old'!$B$100,Model!AG$1,'Assumptions (T&amp;D) old'!$B$103,Model!$AH$2699)</f>
        <v>-0.2932586788</v>
      </c>
      <c r="AS2733" s="373">
        <f>PPMT('Assumptions (T&amp;D) old'!$B$100,Model!AH$1,'Assumptions (T&amp;D) old'!$B$103,Model!$AH$2699)</f>
        <v>-0.307188466</v>
      </c>
      <c r="AT2733" s="373">
        <f>PPMT('Assumptions (T&amp;D) old'!$B$100,Model!AI$1,'Assumptions (T&amp;D) old'!$B$103,Model!$AH$2699)</f>
        <v>-0.3217799181</v>
      </c>
      <c r="AU2733" s="373">
        <f>PPMT('Assumptions (T&amp;D) old'!$B$100,Model!AJ$1,'Assumptions (T&amp;D) old'!$B$103,Model!$AH$2699)</f>
        <v>-0.3370644642</v>
      </c>
      <c r="AV2733" s="373">
        <f>PPMT('Assumptions (T&amp;D) old'!$B$100,Model!AK$1,'Assumptions (T&amp;D) old'!$B$103,Model!$AH$2699)</f>
        <v>-0.3530750263</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-0.1879508613</v>
      </c>
      <c r="AJ2734" s="373">
        <f>PPMT('Assumptions (T&amp;D) old'!$B$100,Model!X$1,'Assumptions (T&amp;D) old'!$B$103,Model!$AI$2699)</f>
        <v>-0.1968785272</v>
      </c>
      <c r="AK2734" s="373">
        <f>PPMT('Assumptions (T&amp;D) old'!$B$100,Model!Y$1,'Assumptions (T&amp;D) old'!$B$103,Model!$AI$2699)</f>
        <v>-0.2062302573</v>
      </c>
      <c r="AL2734" s="373">
        <f>PPMT('Assumptions (T&amp;D) old'!$B$100,Model!Z$1,'Assumptions (T&amp;D) old'!$B$103,Model!$AI$2699)</f>
        <v>-0.2160261945</v>
      </c>
      <c r="AM2734" s="373">
        <f>PPMT('Assumptions (T&amp;D) old'!$B$100,Model!AA$1,'Assumptions (T&amp;D) old'!$B$103,Model!$AI$2699)</f>
        <v>-0.2262874387</v>
      </c>
      <c r="AN2734" s="373">
        <f>PPMT('Assumptions (T&amp;D) old'!$B$100,Model!AB$1,'Assumptions (T&amp;D) old'!$B$103,Model!$AI$2699)</f>
        <v>-0.237036092</v>
      </c>
      <c r="AO2734" s="373">
        <f>PPMT('Assumptions (T&amp;D) old'!$B$100,Model!AC$1,'Assumptions (T&amp;D) old'!$B$103,Model!$AI$2699)</f>
        <v>-0.2482953064</v>
      </c>
      <c r="AP2734" s="373">
        <f>PPMT('Assumptions (T&amp;D) old'!$B$100,Model!AD$1,'Assumptions (T&amp;D) old'!$B$103,Model!$AI$2699)</f>
        <v>-0.2600893335</v>
      </c>
      <c r="AQ2734" s="373">
        <f>PPMT('Assumptions (T&amp;D) old'!$B$100,Model!AE$1,'Assumptions (T&amp;D) old'!$B$103,Model!$AI$2699)</f>
        <v>-0.2724435768</v>
      </c>
      <c r="AR2734" s="373">
        <f>PPMT('Assumptions (T&amp;D) old'!$B$100,Model!AF$1,'Assumptions (T&amp;D) old'!$B$103,Model!$AI$2699)</f>
        <v>-0.2853846467</v>
      </c>
      <c r="AS2734" s="373">
        <f>PPMT('Assumptions (T&amp;D) old'!$B$100,Model!AG$1,'Assumptions (T&amp;D) old'!$B$103,Model!$AI$2699)</f>
        <v>-0.2989404174</v>
      </c>
      <c r="AT2734" s="373">
        <f>PPMT('Assumptions (T&amp;D) old'!$B$100,Model!AH$1,'Assumptions (T&amp;D) old'!$B$103,Model!$AI$2699)</f>
        <v>-0.3131400873</v>
      </c>
      <c r="AU2734" s="373">
        <f>PPMT('Assumptions (T&amp;D) old'!$B$100,Model!AI$1,'Assumptions (T&amp;D) old'!$B$103,Model!$AI$2699)</f>
        <v>-0.3280142414</v>
      </c>
      <c r="AV2734" s="373">
        <f>PPMT('Assumptions (T&amp;D) old'!$B$100,Model!AJ$1,'Assumptions (T&amp;D) old'!$B$103,Model!$AI$2699)</f>
        <v>-0.3435949179</v>
      </c>
      <c r="AW2734" s="373">
        <f>PPMT('Assumptions (T&amp;D) old'!$B$100,Model!AK$1,'Assumptions (T&amp;D) old'!$B$103,Model!$AI$2699)</f>
        <v>-0.3599156765</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-0.1926528405</v>
      </c>
      <c r="AK2735" s="373">
        <f>PPMT('Assumptions (T&amp;D) old'!$B$100,Model!X$1,'Assumptions (T&amp;D) old'!$B$103,Model!$AJ$2699)</f>
        <v>-0.2018038504</v>
      </c>
      <c r="AL2735" s="373">
        <f>PPMT('Assumptions (T&amp;D) old'!$B$100,Model!Y$1,'Assumptions (T&amp;D) old'!$B$103,Model!$AJ$2699)</f>
        <v>-0.2113895333</v>
      </c>
      <c r="AM2735" s="373">
        <f>PPMT('Assumptions (T&amp;D) old'!$B$100,Model!Z$1,'Assumptions (T&amp;D) old'!$B$103,Model!$AJ$2699)</f>
        <v>-0.2214305361</v>
      </c>
      <c r="AN2735" s="373">
        <f>PPMT('Assumptions (T&amp;D) old'!$B$100,Model!AA$1,'Assumptions (T&amp;D) old'!$B$103,Model!$AJ$2699)</f>
        <v>-0.2319484866</v>
      </c>
      <c r="AO2735" s="373">
        <f>PPMT('Assumptions (T&amp;D) old'!$B$100,Model!AB$1,'Assumptions (T&amp;D) old'!$B$103,Model!$AJ$2699)</f>
        <v>-0.2429660397</v>
      </c>
      <c r="AP2735" s="373">
        <f>PPMT('Assumptions (T&amp;D) old'!$B$100,Model!AC$1,'Assumptions (T&amp;D) old'!$B$103,Model!$AJ$2699)</f>
        <v>-0.2545069266</v>
      </c>
      <c r="AQ2735" s="373">
        <f>PPMT('Assumptions (T&amp;D) old'!$B$100,Model!AD$1,'Assumptions (T&amp;D) old'!$B$103,Model!$AJ$2699)</f>
        <v>-0.2665960056</v>
      </c>
      <c r="AR2735" s="373">
        <f>PPMT('Assumptions (T&amp;D) old'!$B$100,Model!AE$1,'Assumptions (T&amp;D) old'!$B$103,Model!$AJ$2699)</f>
        <v>-0.2792593159</v>
      </c>
      <c r="AS2735" s="373">
        <f>PPMT('Assumptions (T&amp;D) old'!$B$100,Model!AF$1,'Assumptions (T&amp;D) old'!$B$103,Model!$AJ$2699)</f>
        <v>-0.2925241334</v>
      </c>
      <c r="AT2735" s="373">
        <f>PPMT('Assumptions (T&amp;D) old'!$B$100,Model!AG$1,'Assumptions (T&amp;D) old'!$B$103,Model!$AJ$2699)</f>
        <v>-0.3064190297</v>
      </c>
      <c r="AU2735" s="373">
        <f>PPMT('Assumptions (T&amp;D) old'!$B$100,Model!AH$1,'Assumptions (T&amp;D) old'!$B$103,Model!$AJ$2699)</f>
        <v>-0.3209739336</v>
      </c>
      <c r="AV2735" s="373">
        <f>PPMT('Assumptions (T&amp;D) old'!$B$100,Model!AI$1,'Assumptions (T&amp;D) old'!$B$103,Model!$AJ$2699)</f>
        <v>-0.3362201955</v>
      </c>
      <c r="AW2735" s="373">
        <f>PPMT('Assumptions (T&amp;D) old'!$B$100,Model!AJ$1,'Assumptions (T&amp;D) old'!$B$103,Model!$AJ$2699)</f>
        <v>-0.3521906548</v>
      </c>
      <c r="AX2735" s="373">
        <f>PPMT('Assumptions (T&amp;D) old'!$B$100,Model!AK$1,'Assumptions (T&amp;D) old'!$B$103,Model!$AJ$2699)</f>
        <v>-0.3689197109</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-0.1978848385</v>
      </c>
      <c r="AL2736" s="373">
        <f>PPMT('Assumptions (T&amp;D) old'!$B$100,Model!X$1,'Assumptions (T&amp;D) old'!$B$103,Model!$AK$2699)</f>
        <v>-0.2072843684</v>
      </c>
      <c r="AM2736" s="373">
        <f>PPMT('Assumptions (T&amp;D) old'!$B$100,Model!Y$1,'Assumptions (T&amp;D) old'!$B$103,Model!$AK$2699)</f>
        <v>-0.2171303759</v>
      </c>
      <c r="AN2736" s="373">
        <f>PPMT('Assumptions (T&amp;D) old'!$B$100,Model!Z$1,'Assumptions (T&amp;D) old'!$B$103,Model!$AK$2699)</f>
        <v>-0.2274440687</v>
      </c>
      <c r="AO2736" s="373">
        <f>PPMT('Assumptions (T&amp;D) old'!$B$100,Model!AA$1,'Assumptions (T&amp;D) old'!$B$103,Model!$AK$2699)</f>
        <v>-0.238247662</v>
      </c>
      <c r="AP2736" s="373">
        <f>PPMT('Assumptions (T&amp;D) old'!$B$100,Model!AB$1,'Assumptions (T&amp;D) old'!$B$103,Model!$AK$2699)</f>
        <v>-0.2495644259</v>
      </c>
      <c r="AQ2736" s="373">
        <f>PPMT('Assumptions (T&amp;D) old'!$B$100,Model!AC$1,'Assumptions (T&amp;D) old'!$B$103,Model!$AK$2699)</f>
        <v>-0.2614187361</v>
      </c>
      <c r="AR2736" s="373">
        <f>PPMT('Assumptions (T&amp;D) old'!$B$100,Model!AD$1,'Assumptions (T&amp;D) old'!$B$103,Model!$AK$2699)</f>
        <v>-0.2738361261</v>
      </c>
      <c r="AS2736" s="373">
        <f>PPMT('Assumptions (T&amp;D) old'!$B$100,Model!AE$1,'Assumptions (T&amp;D) old'!$B$103,Model!$AK$2699)</f>
        <v>-0.2868433421</v>
      </c>
      <c r="AT2736" s="373">
        <f>PPMT('Assumptions (T&amp;D) old'!$B$100,Model!AF$1,'Assumptions (T&amp;D) old'!$B$103,Model!$AK$2699)</f>
        <v>-0.3004684008</v>
      </c>
      <c r="AU2736" s="373">
        <f>PPMT('Assumptions (T&amp;D) old'!$B$100,Model!AG$1,'Assumptions (T&amp;D) old'!$B$103,Model!$AK$2699)</f>
        <v>-0.3147406499</v>
      </c>
      <c r="AV2736" s="373">
        <f>PPMT('Assumptions (T&amp;D) old'!$B$100,Model!AH$1,'Assumptions (T&amp;D) old'!$B$103,Model!$AK$2699)</f>
        <v>-0.3296908308</v>
      </c>
      <c r="AW2736" s="373">
        <f>PPMT('Assumptions (T&amp;D) old'!$B$100,Model!AI$1,'Assumptions (T&amp;D) old'!$B$103,Model!$AK$2699)</f>
        <v>-0.3453511452</v>
      </c>
      <c r="AX2736" s="373">
        <f>PPMT('Assumptions (T&amp;D) old'!$B$100,Model!AJ$1,'Assumptions (T&amp;D) old'!$B$103,Model!$AK$2699)</f>
        <v>-0.3617553246</v>
      </c>
      <c r="AY2736" s="373">
        <f>PPMT('Assumptions (T&amp;D) old'!$B$100,Model!AK$1,'Assumptions (T&amp;D) old'!$B$103,Model!$AK$2699)</f>
        <v>-0.3789387025</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-0.2041886243</v>
      </c>
      <c r="AM2737" s="373">
        <f>PPMT('Assumptions (T&amp;D) old'!$B$100,Model!X$1,'Assumptions (T&amp;D) old'!$B$103,Model!$AL$2699)</f>
        <v>-0.213887584</v>
      </c>
      <c r="AN2737" s="373">
        <f>PPMT('Assumptions (T&amp;D) old'!$B$100,Model!Y$1,'Assumptions (T&amp;D) old'!$B$103,Model!$AL$2699)</f>
        <v>-0.2240472442</v>
      </c>
      <c r="AO2737" s="373">
        <f>PPMT('Assumptions (T&amp;D) old'!$B$100,Model!Z$1,'Assumptions (T&amp;D) old'!$B$103,Model!$AL$2699)</f>
        <v>-0.2346894883</v>
      </c>
      <c r="AP2737" s="373">
        <f>PPMT('Assumptions (T&amp;D) old'!$B$100,Model!AA$1,'Assumptions (T&amp;D) old'!$B$103,Model!$AL$2699)</f>
        <v>-0.245837239</v>
      </c>
      <c r="AQ2737" s="373">
        <f>PPMT('Assumptions (T&amp;D) old'!$B$100,Model!AB$1,'Assumptions (T&amp;D) old'!$B$103,Model!$AL$2699)</f>
        <v>-0.2575145078</v>
      </c>
      <c r="AR2737" s="373">
        <f>PPMT('Assumptions (T&amp;D) old'!$B$100,Model!AC$1,'Assumptions (T&amp;D) old'!$B$103,Model!$AL$2699)</f>
        <v>-0.269746447</v>
      </c>
      <c r="AS2737" s="373">
        <f>PPMT('Assumptions (T&amp;D) old'!$B$100,Model!AD$1,'Assumptions (T&amp;D) old'!$B$103,Model!$AL$2699)</f>
        <v>-0.2825594032</v>
      </c>
      <c r="AT2737" s="373">
        <f>PPMT('Assumptions (T&amp;D) old'!$B$100,Model!AE$1,'Assumptions (T&amp;D) old'!$B$103,Model!$AL$2699)</f>
        <v>-0.2959809748</v>
      </c>
      <c r="AU2737" s="373">
        <f>PPMT('Assumptions (T&amp;D) old'!$B$100,Model!AF$1,'Assumptions (T&amp;D) old'!$B$103,Model!$AL$2699)</f>
        <v>-0.3100400712</v>
      </c>
      <c r="AV2737" s="373">
        <f>PPMT('Assumptions (T&amp;D) old'!$B$100,Model!AG$1,'Assumptions (T&amp;D) old'!$B$103,Model!$AL$2699)</f>
        <v>-0.3247669745</v>
      </c>
      <c r="AW2737" s="373">
        <f>PPMT('Assumptions (T&amp;D) old'!$B$100,Model!AH$1,'Assumptions (T&amp;D) old'!$B$103,Model!$AL$2699)</f>
        <v>-0.3401934058</v>
      </c>
      <c r="AX2737" s="373">
        <f>PPMT('Assumptions (T&amp;D) old'!$B$100,Model!AI$1,'Assumptions (T&amp;D) old'!$B$103,Model!$AL$2699)</f>
        <v>-0.3563525926</v>
      </c>
      <c r="AY2737" s="373">
        <f>PPMT('Assumptions (T&amp;D) old'!$B$100,Model!AJ$1,'Assumptions (T&amp;D) old'!$B$103,Model!$AL$2699)</f>
        <v>-0.3732793407</v>
      </c>
      <c r="AZ2737" s="373">
        <f>PPMT('Assumptions (T&amp;D) old'!$B$100,Model!AK$1,'Assumptions (T&amp;D) old'!$B$103,Model!$AL$2699)</f>
        <v>-0.3910101094</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-0.2116750205</v>
      </c>
      <c r="AN2738" s="373">
        <f>PPMT('Assumptions (T&amp;D) old'!$B$100,Model!X$1,'Assumptions (T&amp;D) old'!$B$103,Model!$AM$2699)</f>
        <v>-0.2217295839</v>
      </c>
      <c r="AO2738" s="373">
        <f>PPMT('Assumptions (T&amp;D) old'!$B$100,Model!Y$1,'Assumptions (T&amp;D) old'!$B$103,Model!$AM$2699)</f>
        <v>-0.2322617392</v>
      </c>
      <c r="AP2738" s="373">
        <f>PPMT('Assumptions (T&amp;D) old'!$B$100,Model!Z$1,'Assumptions (T&amp;D) old'!$B$103,Model!$AM$2699)</f>
        <v>-0.2432941718</v>
      </c>
      <c r="AQ2738" s="373">
        <f>PPMT('Assumptions (T&amp;D) old'!$B$100,Model!AA$1,'Assumptions (T&amp;D) old'!$B$103,Model!$AM$2699)</f>
        <v>-0.2548506449</v>
      </c>
      <c r="AR2738" s="373">
        <f>PPMT('Assumptions (T&amp;D) old'!$B$100,Model!AB$1,'Assumptions (T&amp;D) old'!$B$103,Model!$AM$2699)</f>
        <v>-0.2669560506</v>
      </c>
      <c r="AS2738" s="373">
        <f>PPMT('Assumptions (T&amp;D) old'!$B$100,Model!AC$1,'Assumptions (T&amp;D) old'!$B$103,Model!$AM$2699)</f>
        <v>-0.279636463</v>
      </c>
      <c r="AT2738" s="373">
        <f>PPMT('Assumptions (T&amp;D) old'!$B$100,Model!AD$1,'Assumptions (T&amp;D) old'!$B$103,Model!$AM$2699)</f>
        <v>-0.292919195</v>
      </c>
      <c r="AU2738" s="373">
        <f>PPMT('Assumptions (T&amp;D) old'!$B$100,Model!AE$1,'Assumptions (T&amp;D) old'!$B$103,Model!$AM$2699)</f>
        <v>-0.3068328567</v>
      </c>
      <c r="AV2738" s="373">
        <f>PPMT('Assumptions (T&amp;D) old'!$B$100,Model!AF$1,'Assumptions (T&amp;D) old'!$B$103,Model!$AM$2699)</f>
        <v>-0.3214074174</v>
      </c>
      <c r="AW2738" s="373">
        <f>PPMT('Assumptions (T&amp;D) old'!$B$100,Model!AG$1,'Assumptions (T&amp;D) old'!$B$103,Model!$AM$2699)</f>
        <v>-0.3366742698</v>
      </c>
      <c r="AX2738" s="373">
        <f>PPMT('Assumptions (T&amp;D) old'!$B$100,Model!AH$1,'Assumptions (T&amp;D) old'!$B$103,Model!$AM$2699)</f>
        <v>-0.3526662976</v>
      </c>
      <c r="AY2738" s="373">
        <f>PPMT('Assumptions (T&amp;D) old'!$B$100,Model!AI$1,'Assumptions (T&amp;D) old'!$B$103,Model!$AM$2699)</f>
        <v>-0.3694179467</v>
      </c>
      <c r="AZ2738" s="373">
        <f>PPMT('Assumptions (T&amp;D) old'!$B$100,Model!AJ$1,'Assumptions (T&amp;D) old'!$B$103,Model!$AM$2699)</f>
        <v>-0.3869652992</v>
      </c>
      <c r="BA2738" s="373">
        <f>PPMT('Assumptions (T&amp;D) old'!$B$100,Model!AK$1,'Assumptions (T&amp;D) old'!$B$103,Model!$AM$2699)</f>
        <v>-0.4053461509</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-0.2176818091</v>
      </c>
      <c r="AO2739" s="373">
        <f>PPMT('Assumptions (T&amp;D) old'!$B$100,Model!X$1,'Assumptions (T&amp;D) old'!$B$103,Model!$AN$2699)</f>
        <v>-0.228021695</v>
      </c>
      <c r="AP2739" s="373">
        <f>PPMT('Assumptions (T&amp;D) old'!$B$100,Model!Y$1,'Assumptions (T&amp;D) old'!$B$103,Model!$AN$2699)</f>
        <v>-0.2388527255</v>
      </c>
      <c r="AQ2739" s="373">
        <f>PPMT('Assumptions (T&amp;D) old'!$B$100,Model!Z$1,'Assumptions (T&amp;D) old'!$B$103,Model!$AN$2699)</f>
        <v>-0.25019823</v>
      </c>
      <c r="AR2739" s="373">
        <f>PPMT('Assumptions (T&amp;D) old'!$B$100,Model!AA$1,'Assumptions (T&amp;D) old'!$B$103,Model!$AN$2699)</f>
        <v>-0.2620826459</v>
      </c>
      <c r="AS2739" s="373">
        <f>PPMT('Assumptions (T&amp;D) old'!$B$100,Model!AB$1,'Assumptions (T&amp;D) old'!$B$103,Model!$AN$2699)</f>
        <v>-0.2745315716</v>
      </c>
      <c r="AT2739" s="373">
        <f>PPMT('Assumptions (T&amp;D) old'!$B$100,Model!AC$1,'Assumptions (T&amp;D) old'!$B$103,Model!$AN$2699)</f>
        <v>-0.2875718212</v>
      </c>
      <c r="AU2739" s="373">
        <f>PPMT('Assumptions (T&amp;D) old'!$B$100,Model!AD$1,'Assumptions (T&amp;D) old'!$B$103,Model!$AN$2699)</f>
        <v>-0.3012314827</v>
      </c>
      <c r="AV2739" s="373">
        <f>PPMT('Assumptions (T&amp;D) old'!$B$100,Model!AE$1,'Assumptions (T&amp;D) old'!$B$103,Model!$AN$2699)</f>
        <v>-0.3155399781</v>
      </c>
      <c r="AW2739" s="373">
        <f>PPMT('Assumptions (T&amp;D) old'!$B$100,Model!AF$1,'Assumptions (T&amp;D) old'!$B$103,Model!$AN$2699)</f>
        <v>-0.3305281271</v>
      </c>
      <c r="AX2739" s="373">
        <f>PPMT('Assumptions (T&amp;D) old'!$B$100,Model!AG$1,'Assumptions (T&amp;D) old'!$B$103,Model!$AN$2699)</f>
        <v>-0.3462282131</v>
      </c>
      <c r="AY2739" s="373">
        <f>PPMT('Assumptions (T&amp;D) old'!$B$100,Model!AH$1,'Assumptions (T&amp;D) old'!$B$103,Model!$AN$2699)</f>
        <v>-0.3626740533</v>
      </c>
      <c r="AZ2739" s="373">
        <f>PPMT('Assumptions (T&amp;D) old'!$B$100,Model!AI$1,'Assumptions (T&amp;D) old'!$B$103,Model!$AN$2699)</f>
        <v>-0.3799010708</v>
      </c>
      <c r="BA2739" s="373">
        <f>PPMT('Assumptions (T&amp;D) old'!$B$100,Model!AJ$1,'Assumptions (T&amp;D) old'!$B$103,Model!$AN$2699)</f>
        <v>-0.3979463717</v>
      </c>
      <c r="BB2739" s="373">
        <f>PPMT('Assumptions (T&amp;D) old'!$B$100,Model!AK$1,'Assumptions (T&amp;D) old'!$B$103,Model!$AN$2699)</f>
        <v>-0.4168488243</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-0.2203528363</v>
      </c>
      <c r="AP2740" s="373">
        <f>PPMT('Assumptions (T&amp;D) old'!$B$100,Model!X$1,'Assumptions (T&amp;D) old'!$B$103,Model!$AO$2699)</f>
        <v>-0.230819596</v>
      </c>
      <c r="AQ2740" s="373">
        <f>PPMT('Assumptions (T&amp;D) old'!$B$100,Model!Y$1,'Assumptions (T&amp;D) old'!$B$103,Model!$AO$2699)</f>
        <v>-0.2417835269</v>
      </c>
      <c r="AR2740" s="373">
        <f>PPMT('Assumptions (T&amp;D) old'!$B$100,Model!Z$1,'Assumptions (T&amp;D) old'!$B$103,Model!$AO$2699)</f>
        <v>-0.2532682444</v>
      </c>
      <c r="AS2740" s="373">
        <f>PPMT('Assumptions (T&amp;D) old'!$B$100,Model!AA$1,'Assumptions (T&amp;D) old'!$B$103,Model!$AO$2699)</f>
        <v>-0.265298486</v>
      </c>
      <c r="AT2740" s="373">
        <f>PPMT('Assumptions (T&amp;D) old'!$B$100,Model!AB$1,'Assumptions (T&amp;D) old'!$B$103,Model!$AO$2699)</f>
        <v>-0.2779001641</v>
      </c>
      <c r="AU2740" s="373">
        <f>PPMT('Assumptions (T&amp;D) old'!$B$100,Model!AC$1,'Assumptions (T&amp;D) old'!$B$103,Model!$AO$2699)</f>
        <v>-0.2911004219</v>
      </c>
      <c r="AV2740" s="373">
        <f>PPMT('Assumptions (T&amp;D) old'!$B$100,Model!AD$1,'Assumptions (T&amp;D) old'!$B$103,Model!$AO$2699)</f>
        <v>-0.3049276919</v>
      </c>
      <c r="AW2740" s="373">
        <f>PPMT('Assumptions (T&amp;D) old'!$B$100,Model!AE$1,'Assumptions (T&amp;D) old'!$B$103,Model!$AO$2699)</f>
        <v>-0.3194117573</v>
      </c>
      <c r="AX2740" s="373">
        <f>PPMT('Assumptions (T&amp;D) old'!$B$100,Model!AF$1,'Assumptions (T&amp;D) old'!$B$103,Model!$AO$2699)</f>
        <v>-0.3345838157</v>
      </c>
      <c r="AY2740" s="373">
        <f>PPMT('Assumptions (T&amp;D) old'!$B$100,Model!AG$1,'Assumptions (T&amp;D) old'!$B$103,Model!$AO$2699)</f>
        <v>-0.350476547</v>
      </c>
      <c r="AZ2740" s="373">
        <f>PPMT('Assumptions (T&amp;D) old'!$B$100,Model!AH$1,'Assumptions (T&amp;D) old'!$B$103,Model!$AO$2699)</f>
        <v>-0.367124183</v>
      </c>
      <c r="BA2740" s="373">
        <f>PPMT('Assumptions (T&amp;D) old'!$B$100,Model!AI$1,'Assumptions (T&amp;D) old'!$B$103,Model!$AO$2699)</f>
        <v>-0.3845625817</v>
      </c>
      <c r="BB2740" s="373">
        <f>PPMT('Assumptions (T&amp;D) old'!$B$100,Model!AJ$1,'Assumptions (T&amp;D) old'!$B$103,Model!$AO$2699)</f>
        <v>-0.4028293043</v>
      </c>
      <c r="BC2740" s="373">
        <f>PPMT('Assumptions (T&amp;D) old'!$B$100,Model!AK$1,'Assumptions (T&amp;D) old'!$B$103,Model!$AO$2699)</f>
        <v>-0.4219636963</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-0.2320970857</v>
      </c>
      <c r="AQ2741" s="373">
        <f>PPMT('Assumptions (T&amp;D) old'!$B$100,Model!X$1,'Assumptions (T&amp;D) old'!$B$103,Model!$AP$2699)</f>
        <v>-0.2431216972</v>
      </c>
      <c r="AR2741" s="373">
        <f>PPMT('Assumptions (T&amp;D) old'!$B$100,Model!Y$1,'Assumptions (T&amp;D) old'!$B$103,Model!$AP$2699)</f>
        <v>-0.2546699779</v>
      </c>
      <c r="AS2741" s="373">
        <f>PPMT('Assumptions (T&amp;D) old'!$B$100,Model!Z$1,'Assumptions (T&amp;D) old'!$B$103,Model!$AP$2699)</f>
        <v>-0.2667668018</v>
      </c>
      <c r="AT2741" s="373">
        <f>PPMT('Assumptions (T&amp;D) old'!$B$100,Model!AA$1,'Assumptions (T&amp;D) old'!$B$103,Model!$AP$2699)</f>
        <v>-0.2794382249</v>
      </c>
      <c r="AU2741" s="373">
        <f>PPMT('Assumptions (T&amp;D) old'!$B$100,Model!AB$1,'Assumptions (T&amp;D) old'!$B$103,Model!$AP$2699)</f>
        <v>-0.2927115406</v>
      </c>
      <c r="AV2741" s="373">
        <f>PPMT('Assumptions (T&amp;D) old'!$B$100,Model!AC$1,'Assumptions (T&amp;D) old'!$B$103,Model!$AP$2699)</f>
        <v>-0.3066153387</v>
      </c>
      <c r="AW2741" s="373">
        <f>PPMT('Assumptions (T&amp;D) old'!$B$100,Model!AD$1,'Assumptions (T&amp;D) old'!$B$103,Model!$AP$2699)</f>
        <v>-0.3211795673</v>
      </c>
      <c r="AX2741" s="373">
        <f>PPMT('Assumptions (T&amp;D) old'!$B$100,Model!AE$1,'Assumptions (T&amp;D) old'!$B$103,Model!$AP$2699)</f>
        <v>-0.3364355968</v>
      </c>
      <c r="AY2741" s="373">
        <f>PPMT('Assumptions (T&amp;D) old'!$B$100,Model!AF$1,'Assumptions (T&amp;D) old'!$B$103,Model!$AP$2699)</f>
        <v>-0.3524162876</v>
      </c>
      <c r="AZ2741" s="373">
        <f>PPMT('Assumptions (T&amp;D) old'!$B$100,Model!AG$1,'Assumptions (T&amp;D) old'!$B$103,Model!$AP$2699)</f>
        <v>-0.3691560613</v>
      </c>
      <c r="BA2741" s="373">
        <f>PPMT('Assumptions (T&amp;D) old'!$B$100,Model!AH$1,'Assumptions (T&amp;D) old'!$B$103,Model!$AP$2699)</f>
        <v>-0.3866909742</v>
      </c>
      <c r="BB2741" s="373">
        <f>PPMT('Assumptions (T&amp;D) old'!$B$100,Model!AI$1,'Assumptions (T&amp;D) old'!$B$103,Model!$AP$2699)</f>
        <v>-0.4050587955</v>
      </c>
      <c r="BC2741" s="373">
        <f>PPMT('Assumptions (T&amp;D) old'!$B$100,Model!AJ$1,'Assumptions (T&amp;D) old'!$B$103,Model!$AP$2699)</f>
        <v>-0.4242990883</v>
      </c>
      <c r="BD2741" s="373">
        <f>PPMT('Assumptions (T&amp;D) old'!$B$100,Model!AK$1,'Assumptions (T&amp;D) old'!$B$103,Model!$AP$2699)</f>
        <v>-0.444453295</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-0.2367150677</v>
      </c>
      <c r="AR2742" s="373">
        <f>PPMT('Assumptions (T&amp;D) old'!$B$100,Model!X$1,'Assumptions (T&amp;D) old'!$B$103,Model!$AQ$2699)</f>
        <v>-0.2479590334</v>
      </c>
      <c r="AS2742" s="373">
        <f>PPMT('Assumptions (T&amp;D) old'!$B$100,Model!Y$1,'Assumptions (T&amp;D) old'!$B$103,Model!$AQ$2699)</f>
        <v>-0.2597370875</v>
      </c>
      <c r="AT2742" s="373">
        <f>PPMT('Assumptions (T&amp;D) old'!$B$100,Model!Z$1,'Assumptions (T&amp;D) old'!$B$103,Model!$AQ$2699)</f>
        <v>-0.2720745992</v>
      </c>
      <c r="AU2742" s="373">
        <f>PPMT('Assumptions (T&amp;D) old'!$B$100,Model!AA$1,'Assumptions (T&amp;D) old'!$B$103,Model!$AQ$2699)</f>
        <v>-0.2849981426</v>
      </c>
      <c r="AV2742" s="373">
        <f>PPMT('Assumptions (T&amp;D) old'!$B$100,Model!AB$1,'Assumptions (T&amp;D) old'!$B$103,Model!$AQ$2699)</f>
        <v>-0.2985355544</v>
      </c>
      <c r="AW2742" s="373">
        <f>PPMT('Assumptions (T&amp;D) old'!$B$100,Model!AC$1,'Assumptions (T&amp;D) old'!$B$103,Model!$AQ$2699)</f>
        <v>-0.3127159932</v>
      </c>
      <c r="AX2742" s="373">
        <f>PPMT('Assumptions (T&amp;D) old'!$B$100,Model!AD$1,'Assumptions (T&amp;D) old'!$B$103,Model!$AQ$2699)</f>
        <v>-0.3275700029</v>
      </c>
      <c r="AY2742" s="373">
        <f>PPMT('Assumptions (T&amp;D) old'!$B$100,Model!AE$1,'Assumptions (T&amp;D) old'!$B$103,Model!$AQ$2699)</f>
        <v>-0.343129578</v>
      </c>
      <c r="AZ2742" s="373">
        <f>PPMT('Assumptions (T&amp;D) old'!$B$100,Model!AF$1,'Assumptions (T&amp;D) old'!$B$103,Model!$AQ$2699)</f>
        <v>-0.359428233</v>
      </c>
      <c r="BA2742" s="373">
        <f>PPMT('Assumptions (T&amp;D) old'!$B$100,Model!AG$1,'Assumptions (T&amp;D) old'!$B$103,Model!$AQ$2699)</f>
        <v>-0.3765010741</v>
      </c>
      <c r="BB2742" s="373">
        <f>PPMT('Assumptions (T&amp;D) old'!$B$100,Model!AH$1,'Assumptions (T&amp;D) old'!$B$103,Model!$AQ$2699)</f>
        <v>-0.3943848751</v>
      </c>
      <c r="BC2742" s="373">
        <f>PPMT('Assumptions (T&amp;D) old'!$B$100,Model!AI$1,'Assumptions (T&amp;D) old'!$B$103,Model!$AQ$2699)</f>
        <v>-0.4131181567</v>
      </c>
      <c r="BD2742" s="373">
        <f>PPMT('Assumptions (T&amp;D) old'!$B$100,Model!AJ$1,'Assumptions (T&amp;D) old'!$B$103,Model!$AQ$2699)</f>
        <v>-0.4327412691</v>
      </c>
      <c r="BE2742" s="373">
        <f>PPMT('Assumptions (T&amp;D) old'!$B$100,Model!AK$1,'Assumptions (T&amp;D) old'!$B$103,Model!$AQ$2699)</f>
        <v>-0.4532964794</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-0.2350427176</v>
      </c>
      <c r="AS2743" s="373">
        <f>PPMT('Assumptions (T&amp;D) old'!$B$100,Model!X$1,'Assumptions (T&amp;D) old'!$B$103,Model!$AR$2699)</f>
        <v>-0.2462072466</v>
      </c>
      <c r="AT2743" s="373">
        <f>PPMT('Assumptions (T&amp;D) old'!$B$100,Model!Y$1,'Assumptions (T&amp;D) old'!$B$103,Model!$AR$2699)</f>
        <v>-0.2579020909</v>
      </c>
      <c r="AU2743" s="373">
        <f>PPMT('Assumptions (T&amp;D) old'!$B$100,Model!Z$1,'Assumptions (T&amp;D) old'!$B$103,Model!$AR$2699)</f>
        <v>-0.2701524402</v>
      </c>
      <c r="AV2743" s="373">
        <f>PPMT('Assumptions (T&amp;D) old'!$B$100,Model!AA$1,'Assumptions (T&amp;D) old'!$B$103,Model!$AR$2699)</f>
        <v>-0.2829846811</v>
      </c>
      <c r="AW2743" s="373">
        <f>PPMT('Assumptions (T&amp;D) old'!$B$100,Model!AB$1,'Assumptions (T&amp;D) old'!$B$103,Model!$AR$2699)</f>
        <v>-0.2964264534</v>
      </c>
      <c r="AX2743" s="373">
        <f>PPMT('Assumptions (T&amp;D) old'!$B$100,Model!AC$1,'Assumptions (T&amp;D) old'!$B$103,Model!$AR$2699)</f>
        <v>-0.31050671</v>
      </c>
      <c r="AY2743" s="373">
        <f>PPMT('Assumptions (T&amp;D) old'!$B$100,Model!AD$1,'Assumptions (T&amp;D) old'!$B$103,Model!$AR$2699)</f>
        <v>-0.3252557787</v>
      </c>
      <c r="AZ2743" s="373">
        <f>PPMT('Assumptions (T&amp;D) old'!$B$100,Model!AE$1,'Assumptions (T&amp;D) old'!$B$103,Model!$AR$2699)</f>
        <v>-0.3407054282</v>
      </c>
      <c r="BA2743" s="373">
        <f>PPMT('Assumptions (T&amp;D) old'!$B$100,Model!AF$1,'Assumptions (T&amp;D) old'!$B$103,Model!$AR$2699)</f>
        <v>-0.356888936</v>
      </c>
      <c r="BB2743" s="373">
        <f>PPMT('Assumptions (T&amp;D) old'!$B$100,Model!AG$1,'Assumptions (T&amp;D) old'!$B$103,Model!$AR$2699)</f>
        <v>-0.3738411605</v>
      </c>
      <c r="BC2743" s="373">
        <f>PPMT('Assumptions (T&amp;D) old'!$B$100,Model!AH$1,'Assumptions (T&amp;D) old'!$B$103,Model!$AR$2699)</f>
        <v>-0.3915986156</v>
      </c>
      <c r="BD2743" s="373">
        <f>PPMT('Assumptions (T&amp;D) old'!$B$100,Model!AI$1,'Assumptions (T&amp;D) old'!$B$103,Model!$AR$2699)</f>
        <v>-0.4101995499</v>
      </c>
      <c r="BE2743" s="373">
        <f>PPMT('Assumptions (T&amp;D) old'!$B$100,Model!AJ$1,'Assumptions (T&amp;D) old'!$B$103,Model!$AR$2699)</f>
        <v>-0.4296840285</v>
      </c>
      <c r="BF2743" s="373">
        <f>PPMT('Assumptions (T&amp;D) old'!$B$100,Model!AK$1,'Assumptions (T&amp;D) old'!$B$103,Model!$AR$2699)</f>
        <v>-0.4500940198</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-0.2413619168</v>
      </c>
      <c r="AT2744" s="373">
        <f>PPMT('Assumptions (T&amp;D) old'!$B$100,Model!X$1,'Assumptions (T&amp;D) old'!$B$103,Model!$AS$2699)</f>
        <v>-0.2528266079</v>
      </c>
      <c r="AU2744" s="373">
        <f>PPMT('Assumptions (T&amp;D) old'!$B$100,Model!Y$1,'Assumptions (T&amp;D) old'!$B$103,Model!$AS$2699)</f>
        <v>-0.2648358718</v>
      </c>
      <c r="AV2744" s="373">
        <f>PPMT('Assumptions (T&amp;D) old'!$B$100,Model!Z$1,'Assumptions (T&amp;D) old'!$B$103,Model!$AS$2699)</f>
        <v>-0.2774155757</v>
      </c>
      <c r="AW2744" s="373">
        <f>PPMT('Assumptions (T&amp;D) old'!$B$100,Model!AA$1,'Assumptions (T&amp;D) old'!$B$103,Model!$AS$2699)</f>
        <v>-0.2905928155</v>
      </c>
      <c r="AX2744" s="373">
        <f>PPMT('Assumptions (T&amp;D) old'!$B$100,Model!AB$1,'Assumptions (T&amp;D) old'!$B$103,Model!$AS$2699)</f>
        <v>-0.3043959742</v>
      </c>
      <c r="AY2744" s="373">
        <f>PPMT('Assumptions (T&amp;D) old'!$B$100,Model!AC$1,'Assumptions (T&amp;D) old'!$B$103,Model!$AS$2699)</f>
        <v>-0.318854783</v>
      </c>
      <c r="AZ2744" s="373">
        <f>PPMT('Assumptions (T&amp;D) old'!$B$100,Model!AD$1,'Assumptions (T&amp;D) old'!$B$103,Model!$AS$2699)</f>
        <v>-0.3340003852</v>
      </c>
      <c r="BA2744" s="373">
        <f>PPMT('Assumptions (T&amp;D) old'!$B$100,Model!AE$1,'Assumptions (T&amp;D) old'!$B$103,Model!$AS$2699)</f>
        <v>-0.3498654035</v>
      </c>
      <c r="BB2744" s="373">
        <f>PPMT('Assumptions (T&amp;D) old'!$B$100,Model!AF$1,'Assumptions (T&amp;D) old'!$B$103,Model!$AS$2699)</f>
        <v>-0.3664840102</v>
      </c>
      <c r="BC2744" s="373">
        <f>PPMT('Assumptions (T&amp;D) old'!$B$100,Model!AG$1,'Assumptions (T&amp;D) old'!$B$103,Model!$AS$2699)</f>
        <v>-0.3838920007</v>
      </c>
      <c r="BD2744" s="373">
        <f>PPMT('Assumptions (T&amp;D) old'!$B$100,Model!AH$1,'Assumptions (T&amp;D) old'!$B$103,Model!$AS$2699)</f>
        <v>-0.4021268707</v>
      </c>
      <c r="BE2744" s="373">
        <f>PPMT('Assumptions (T&amp;D) old'!$B$100,Model!AI$1,'Assumptions (T&amp;D) old'!$B$103,Model!$AS$2699)</f>
        <v>-0.421227897</v>
      </c>
      <c r="BF2744" s="373">
        <f>PPMT('Assumptions (T&amp;D) old'!$B$100,Model!AJ$1,'Assumptions (T&amp;D) old'!$B$103,Model!$AS$2699)</f>
        <v>-0.4412362222</v>
      </c>
      <c r="BG2744" s="373">
        <f>PPMT('Assumptions (T&amp;D) old'!$B$100,Model!AK$1,'Assumptions (T&amp;D) old'!$B$103,Model!$AS$2699)</f>
        <v>-0.4621949427</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-0.2473481593</v>
      </c>
      <c r="AU2745" s="373">
        <f>PPMT('Assumptions (T&amp;D) old'!$B$100,Model!X$1,'Assumptions (T&amp;D) old'!$B$103,Model!$AT$2699)</f>
        <v>-0.2590971969</v>
      </c>
      <c r="AV2745" s="373">
        <f>PPMT('Assumptions (T&amp;D) old'!$B$100,Model!Y$1,'Assumptions (T&amp;D) old'!$B$103,Model!$AT$2699)</f>
        <v>-0.2714043137</v>
      </c>
      <c r="AW2745" s="373">
        <f>PPMT('Assumptions (T&amp;D) old'!$B$100,Model!Z$1,'Assumptions (T&amp;D) old'!$B$103,Model!$AT$2699)</f>
        <v>-0.2842960187</v>
      </c>
      <c r="AX2745" s="373">
        <f>PPMT('Assumptions (T&amp;D) old'!$B$100,Model!AA$1,'Assumptions (T&amp;D) old'!$B$103,Model!$AT$2699)</f>
        <v>-0.2978000795</v>
      </c>
      <c r="AY2745" s="373">
        <f>PPMT('Assumptions (T&amp;D) old'!$B$100,Model!AB$1,'Assumptions (T&amp;D) old'!$B$103,Model!$AT$2699)</f>
        <v>-0.3119455833</v>
      </c>
      <c r="AZ2745" s="373">
        <f>PPMT('Assumptions (T&amp;D) old'!$B$100,Model!AC$1,'Assumptions (T&amp;D) old'!$B$103,Model!$AT$2699)</f>
        <v>-0.3267629985</v>
      </c>
      <c r="BA2745" s="373">
        <f>PPMT('Assumptions (T&amp;D) old'!$B$100,Model!AD$1,'Assumptions (T&amp;D) old'!$B$103,Model!$AT$2699)</f>
        <v>-0.342284241</v>
      </c>
      <c r="BB2745" s="373">
        <f>PPMT('Assumptions (T&amp;D) old'!$B$100,Model!AE$1,'Assumptions (T&amp;D) old'!$B$103,Model!$AT$2699)</f>
        <v>-0.3585427424</v>
      </c>
      <c r="BC2745" s="373">
        <f>PPMT('Assumptions (T&amp;D) old'!$B$100,Model!AF$1,'Assumptions (T&amp;D) old'!$B$103,Model!$AT$2699)</f>
        <v>-0.3755735227</v>
      </c>
      <c r="BD2745" s="373">
        <f>PPMT('Assumptions (T&amp;D) old'!$B$100,Model!AG$1,'Assumptions (T&amp;D) old'!$B$103,Model!$AT$2699)</f>
        <v>-0.393413265</v>
      </c>
      <c r="BE2745" s="373">
        <f>PPMT('Assumptions (T&amp;D) old'!$B$100,Model!AH$1,'Assumptions (T&amp;D) old'!$B$103,Model!$AT$2699)</f>
        <v>-0.4121003951</v>
      </c>
      <c r="BF2745" s="373">
        <f>PPMT('Assumptions (T&amp;D) old'!$B$100,Model!AI$1,'Assumptions (T&amp;D) old'!$B$103,Model!$AT$2699)</f>
        <v>-0.4316751638</v>
      </c>
      <c r="BG2745" s="373">
        <f>PPMT('Assumptions (T&amp;D) old'!$B$100,Model!AJ$1,'Assumptions (T&amp;D) old'!$B$103,Model!$AT$2699)</f>
        <v>-0.4521797341</v>
      </c>
      <c r="BH2745" s="373">
        <f>PPMT('Assumptions (T&amp;D) old'!$B$100,Model!AK$1,'Assumptions (T&amp;D) old'!$B$103,Model!$AT$2699)</f>
        <v>-0.4736582715</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-0.2565177472</v>
      </c>
      <c r="AV2746" s="373">
        <f>PPMT('Assumptions (T&amp;D) old'!$B$100,Model!X$1,'Assumptions (T&amp;D) old'!$B$103,Model!$AU$2699)</f>
        <v>-0.2687023402</v>
      </c>
      <c r="AW2746" s="373">
        <f>PPMT('Assumptions (T&amp;D) old'!$B$100,Model!Y$1,'Assumptions (T&amp;D) old'!$B$103,Model!$AU$2699)</f>
        <v>-0.2814657014</v>
      </c>
      <c r="AX2746" s="373">
        <f>PPMT('Assumptions (T&amp;D) old'!$B$100,Model!Z$1,'Assumptions (T&amp;D) old'!$B$103,Model!$AU$2699)</f>
        <v>-0.2948353222</v>
      </c>
      <c r="AY2746" s="373">
        <f>PPMT('Assumptions (T&amp;D) old'!$B$100,Model!AA$1,'Assumptions (T&amp;D) old'!$B$103,Model!$AU$2699)</f>
        <v>-0.30884</v>
      </c>
      <c r="AZ2746" s="373">
        <f>PPMT('Assumptions (T&amp;D) old'!$B$100,Model!AB$1,'Assumptions (T&amp;D) old'!$B$103,Model!$AU$2699)</f>
        <v>-0.3235099</v>
      </c>
      <c r="BA2746" s="373">
        <f>PPMT('Assumptions (T&amp;D) old'!$B$100,Model!AC$1,'Assumptions (T&amp;D) old'!$B$103,Model!$AU$2699)</f>
        <v>-0.3388766202</v>
      </c>
      <c r="BB2746" s="373">
        <f>PPMT('Assumptions (T&amp;D) old'!$B$100,Model!AD$1,'Assumptions (T&amp;D) old'!$B$103,Model!$AU$2699)</f>
        <v>-0.3549732597</v>
      </c>
      <c r="BC2746" s="373">
        <f>PPMT('Assumptions (T&amp;D) old'!$B$100,Model!AE$1,'Assumptions (T&amp;D) old'!$B$103,Model!$AU$2699)</f>
        <v>-0.3718344895</v>
      </c>
      <c r="BD2746" s="373">
        <f>PPMT('Assumptions (T&amp;D) old'!$B$100,Model!AF$1,'Assumptions (T&amp;D) old'!$B$103,Model!$AU$2699)</f>
        <v>-0.3894966278</v>
      </c>
      <c r="BE2746" s="373">
        <f>PPMT('Assumptions (T&amp;D) old'!$B$100,Model!AG$1,'Assumptions (T&amp;D) old'!$B$103,Model!$AU$2699)</f>
        <v>-0.4079977176</v>
      </c>
      <c r="BF2746" s="373">
        <f>PPMT('Assumptions (T&amp;D) old'!$B$100,Model!AH$1,'Assumptions (T&amp;D) old'!$B$103,Model!$AU$2699)</f>
        <v>-0.4273776092</v>
      </c>
      <c r="BG2746" s="373">
        <f>PPMT('Assumptions (T&amp;D) old'!$B$100,Model!AI$1,'Assumptions (T&amp;D) old'!$B$103,Model!$AU$2699)</f>
        <v>-0.4476780456</v>
      </c>
      <c r="BH2746" s="373">
        <f>PPMT('Assumptions (T&amp;D) old'!$B$100,Model!AJ$1,'Assumptions (T&amp;D) old'!$B$103,Model!$AU$2699)</f>
        <v>-0.4689427528</v>
      </c>
      <c r="BI2746" s="373">
        <f>PPMT('Assumptions (T&amp;D) old'!$B$100,Model!AK$1,'Assumptions (T&amp;D) old'!$B$103,Model!$AU$2699)</f>
        <v>-0.4912175335</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-0.260311463</v>
      </c>
      <c r="AW2747" s="373">
        <f>PPMT('Assumptions (T&amp;D) old'!$B$100,Model!X$1,'Assumptions (T&amp;D) old'!$B$103,Model!$AV$2699)</f>
        <v>-0.2726762574</v>
      </c>
      <c r="AX2747" s="373">
        <f>PPMT('Assumptions (T&amp;D) old'!$B$100,Model!Y$1,'Assumptions (T&amp;D) old'!$B$103,Model!$AV$2699)</f>
        <v>-0.2856283797</v>
      </c>
      <c r="AY2747" s="373">
        <f>PPMT('Assumptions (T&amp;D) old'!$B$100,Model!Z$1,'Assumptions (T&amp;D) old'!$B$103,Model!$AV$2699)</f>
        <v>-0.2991957277</v>
      </c>
      <c r="AZ2747" s="373">
        <f>PPMT('Assumptions (T&amp;D) old'!$B$100,Model!AA$1,'Assumptions (T&amp;D) old'!$B$103,Model!$AV$2699)</f>
        <v>-0.3134075248</v>
      </c>
      <c r="BA2747" s="373">
        <f>PPMT('Assumptions (T&amp;D) old'!$B$100,Model!AB$1,'Assumptions (T&amp;D) old'!$B$103,Model!$AV$2699)</f>
        <v>-0.3282943822</v>
      </c>
      <c r="BB2747" s="373">
        <f>PPMT('Assumptions (T&amp;D) old'!$B$100,Model!AC$1,'Assumptions (T&amp;D) old'!$B$103,Model!$AV$2699)</f>
        <v>-0.3438883654</v>
      </c>
      <c r="BC2747" s="373">
        <f>PPMT('Assumptions (T&amp;D) old'!$B$100,Model!AD$1,'Assumptions (T&amp;D) old'!$B$103,Model!$AV$2699)</f>
        <v>-0.3602230627</v>
      </c>
      <c r="BD2747" s="373">
        <f>PPMT('Assumptions (T&amp;D) old'!$B$100,Model!AE$1,'Assumptions (T&amp;D) old'!$B$103,Model!$AV$2699)</f>
        <v>-0.3773336582</v>
      </c>
      <c r="BE2747" s="373">
        <f>PPMT('Assumptions (T&amp;D) old'!$B$100,Model!AF$1,'Assumptions (T&amp;D) old'!$B$103,Model!$AV$2699)</f>
        <v>-0.395257007</v>
      </c>
      <c r="BF2747" s="373">
        <f>PPMT('Assumptions (T&amp;D) old'!$B$100,Model!AG$1,'Assumptions (T&amp;D) old'!$B$103,Model!$AV$2699)</f>
        <v>-0.4140317148</v>
      </c>
      <c r="BG2747" s="373">
        <f>PPMT('Assumptions (T&amp;D) old'!$B$100,Model!AH$1,'Assumptions (T&amp;D) old'!$B$103,Model!$AV$2699)</f>
        <v>-0.4336982212</v>
      </c>
      <c r="BH2747" s="373">
        <f>PPMT('Assumptions (T&amp;D) old'!$B$100,Model!AI$1,'Assumptions (T&amp;D) old'!$B$103,Model!$AV$2699)</f>
        <v>-0.4542988867</v>
      </c>
      <c r="BI2747" s="373">
        <f>PPMT('Assumptions (T&amp;D) old'!$B$100,Model!AJ$1,'Assumptions (T&amp;D) old'!$B$103,Model!$AV$2699)</f>
        <v>-0.4758780839</v>
      </c>
      <c r="BJ2747" s="373">
        <f>PPMT('Assumptions (T&amp;D) old'!$B$100,Model!AK$1,'Assumptions (T&amp;D) old'!$B$103,Model!$AV$2699)</f>
        <v>-0.4984822928</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-0.2674376676</v>
      </c>
      <c r="AX2748" s="373">
        <f>PPMT('Assumptions (T&amp;D) old'!$B$100,Model!X$1,'Assumptions (T&amp;D) old'!$B$103,Model!$AW$2699)</f>
        <v>-0.2801409568</v>
      </c>
      <c r="AY2748" s="373">
        <f>PPMT('Assumptions (T&amp;D) old'!$B$100,Model!Y$1,'Assumptions (T&amp;D) old'!$B$103,Model!$AW$2699)</f>
        <v>-0.2934476523</v>
      </c>
      <c r="AZ2748" s="373">
        <f>PPMT('Assumptions (T&amp;D) old'!$B$100,Model!Z$1,'Assumptions (T&amp;D) old'!$B$103,Model!$AW$2699)</f>
        <v>-0.3073864158</v>
      </c>
      <c r="BA2748" s="373">
        <f>PPMT('Assumptions (T&amp;D) old'!$B$100,Model!AA$1,'Assumptions (T&amp;D) old'!$B$103,Model!$AW$2699)</f>
        <v>-0.3219872705</v>
      </c>
      <c r="BB2748" s="373">
        <f>PPMT('Assumptions (T&amp;D) old'!$B$100,Model!AB$1,'Assumptions (T&amp;D) old'!$B$103,Model!$AW$2699)</f>
        <v>-0.3372816659</v>
      </c>
      <c r="BC2748" s="373">
        <f>PPMT('Assumptions (T&amp;D) old'!$B$100,Model!AC$1,'Assumptions (T&amp;D) old'!$B$103,Model!$AW$2699)</f>
        <v>-0.353302545</v>
      </c>
      <c r="BD2748" s="373">
        <f>PPMT('Assumptions (T&amp;D) old'!$B$100,Model!AD$1,'Assumptions (T&amp;D) old'!$B$103,Model!$AW$2699)</f>
        <v>-0.3700844159</v>
      </c>
      <c r="BE2748" s="373">
        <f>PPMT('Assumptions (T&amp;D) old'!$B$100,Model!AE$1,'Assumptions (T&amp;D) old'!$B$103,Model!$AW$2699)</f>
        <v>-0.3876634256</v>
      </c>
      <c r="BF2748" s="373">
        <f>PPMT('Assumptions (T&amp;D) old'!$B$100,Model!AF$1,'Assumptions (T&amp;D) old'!$B$103,Model!$AW$2699)</f>
        <v>-0.4060774384</v>
      </c>
      <c r="BG2748" s="373">
        <f>PPMT('Assumptions (T&amp;D) old'!$B$100,Model!AG$1,'Assumptions (T&amp;D) old'!$B$103,Model!$AW$2699)</f>
        <v>-0.4253661167</v>
      </c>
      <c r="BH2748" s="373">
        <f>PPMT('Assumptions (T&amp;D) old'!$B$100,Model!AH$1,'Assumptions (T&amp;D) old'!$B$103,Model!$AW$2699)</f>
        <v>-0.4455710072</v>
      </c>
      <c r="BI2748" s="373">
        <f>PPMT('Assumptions (T&amp;D) old'!$B$100,Model!AI$1,'Assumptions (T&amp;D) old'!$B$103,Model!$AW$2699)</f>
        <v>-0.4667356301</v>
      </c>
      <c r="BJ2748" s="373">
        <f>PPMT('Assumptions (T&amp;D) old'!$B$100,Model!AJ$1,'Assumptions (T&amp;D) old'!$B$103,Model!$AW$2699)</f>
        <v>-0.4889055725</v>
      </c>
      <c r="BK2748" s="373">
        <f>PPMT('Assumptions (T&amp;D) old'!$B$100,Model!AK$1,'Assumptions (T&amp;D) old'!$B$103,Model!$AW$2699)</f>
        <v>-0.5121285872</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-0.2723275245</v>
      </c>
      <c r="AY2749" s="373">
        <f>PPMT('Assumptions (T&amp;D) old'!$B$100,Model!X$1,'Assumptions (T&amp;D) old'!$B$103,Model!$AX$2699)</f>
        <v>-0.2852630819</v>
      </c>
      <c r="AZ2749" s="373">
        <f>PPMT('Assumptions (T&amp;D) old'!$B$100,Model!Y$1,'Assumptions (T&amp;D) old'!$B$103,Model!$AX$2699)</f>
        <v>-0.2988130783</v>
      </c>
      <c r="BA2749" s="373">
        <f>PPMT('Assumptions (T&amp;D) old'!$B$100,Model!Z$1,'Assumptions (T&amp;D) old'!$B$103,Model!$AX$2699)</f>
        <v>-0.3130066996</v>
      </c>
      <c r="BB2749" s="373">
        <f>PPMT('Assumptions (T&amp;D) old'!$B$100,Model!AA$1,'Assumptions (T&amp;D) old'!$B$103,Model!$AX$2699)</f>
        <v>-0.3278745178</v>
      </c>
      <c r="BC2749" s="373">
        <f>PPMT('Assumptions (T&amp;D) old'!$B$100,Model!AB$1,'Assumptions (T&amp;D) old'!$B$103,Model!$AX$2699)</f>
        <v>-0.3434485574</v>
      </c>
      <c r="BD2749" s="373">
        <f>PPMT('Assumptions (T&amp;D) old'!$B$100,Model!AC$1,'Assumptions (T&amp;D) old'!$B$103,Model!$AX$2699)</f>
        <v>-0.3597623639</v>
      </c>
      <c r="BE2749" s="373">
        <f>PPMT('Assumptions (T&amp;D) old'!$B$100,Model!AD$1,'Assumptions (T&amp;D) old'!$B$103,Model!$AX$2699)</f>
        <v>-0.3768510761</v>
      </c>
      <c r="BF2749" s="373">
        <f>PPMT('Assumptions (T&amp;D) old'!$B$100,Model!AE$1,'Assumptions (T&amp;D) old'!$B$103,Model!$AX$2699)</f>
        <v>-0.3947515023</v>
      </c>
      <c r="BG2749" s="373">
        <f>PPMT('Assumptions (T&amp;D) old'!$B$100,Model!AF$1,'Assumptions (T&amp;D) old'!$B$103,Model!$AX$2699)</f>
        <v>-0.4135021986</v>
      </c>
      <c r="BH2749" s="373">
        <f>PPMT('Assumptions (T&amp;D) old'!$B$100,Model!AG$1,'Assumptions (T&amp;D) old'!$B$103,Model!$AX$2699)</f>
        <v>-0.4331435531</v>
      </c>
      <c r="BI2749" s="373">
        <f>PPMT('Assumptions (T&amp;D) old'!$B$100,Model!AH$1,'Assumptions (T&amp;D) old'!$B$103,Model!$AX$2699)</f>
        <v>-0.4537178718</v>
      </c>
      <c r="BJ2749" s="373">
        <f>PPMT('Assumptions (T&amp;D) old'!$B$100,Model!AI$1,'Assumptions (T&amp;D) old'!$B$103,Model!$AX$2699)</f>
        <v>-0.4752694707</v>
      </c>
      <c r="BK2749" s="373">
        <f>PPMT('Assumptions (T&amp;D) old'!$B$100,Model!AJ$1,'Assumptions (T&amp;D) old'!$B$103,Model!$AX$2699)</f>
        <v>-0.4978447706</v>
      </c>
      <c r="BL2749" s="373">
        <f>PPMT('Assumptions (T&amp;D) old'!$B$100,Model!AK$1,'Assumptions (T&amp;D) old'!$B$103,Model!$AX$2699)</f>
        <v>-0.5214923972</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-0.2790896844</v>
      </c>
      <c r="AZ2750" s="373">
        <f>PPMT('Assumptions (T&amp;D) old'!$B$100,Model!X$1,'Assumptions (T&amp;D) old'!$B$103,Model!$AY$2699)</f>
        <v>-0.2923464444</v>
      </c>
      <c r="BA2750" s="373">
        <f>PPMT('Assumptions (T&amp;D) old'!$B$100,Model!Y$1,'Assumptions (T&amp;D) old'!$B$103,Model!$AY$2699)</f>
        <v>-0.3062329005</v>
      </c>
      <c r="BB2750" s="373">
        <f>PPMT('Assumptions (T&amp;D) old'!$B$100,Model!Z$1,'Assumptions (T&amp;D) old'!$B$103,Model!$AY$2699)</f>
        <v>-0.3207789633</v>
      </c>
      <c r="BC2750" s="373">
        <f>PPMT('Assumptions (T&amp;D) old'!$B$100,Model!AA$1,'Assumptions (T&amp;D) old'!$B$103,Model!$AY$2699)</f>
        <v>-0.336015964</v>
      </c>
      <c r="BD2750" s="373">
        <f>PPMT('Assumptions (T&amp;D) old'!$B$100,Model!AB$1,'Assumptions (T&amp;D) old'!$B$103,Model!$AY$2699)</f>
        <v>-0.3519767223</v>
      </c>
      <c r="BE2750" s="373">
        <f>PPMT('Assumptions (T&amp;D) old'!$B$100,Model!AC$1,'Assumptions (T&amp;D) old'!$B$103,Model!$AY$2699)</f>
        <v>-0.3686956167</v>
      </c>
      <c r="BF2750" s="373">
        <f>PPMT('Assumptions (T&amp;D) old'!$B$100,Model!AD$1,'Assumptions (T&amp;D) old'!$B$103,Model!$AY$2699)</f>
        <v>-0.3862086584</v>
      </c>
      <c r="BG2750" s="373">
        <f>PPMT('Assumptions (T&amp;D) old'!$B$100,Model!AE$1,'Assumptions (T&amp;D) old'!$B$103,Model!$AY$2699)</f>
        <v>-0.4045535697</v>
      </c>
      <c r="BH2750" s="373">
        <f>PPMT('Assumptions (T&amp;D) old'!$B$100,Model!AF$1,'Assumptions (T&amp;D) old'!$B$103,Model!$AY$2699)</f>
        <v>-0.4237698643</v>
      </c>
      <c r="BI2750" s="373">
        <f>PPMT('Assumptions (T&amp;D) old'!$B$100,Model!AG$1,'Assumptions (T&amp;D) old'!$B$103,Model!$AY$2699)</f>
        <v>-0.4438989328</v>
      </c>
      <c r="BJ2750" s="373">
        <f>PPMT('Assumptions (T&amp;D) old'!$B$100,Model!AH$1,'Assumptions (T&amp;D) old'!$B$103,Model!$AY$2699)</f>
        <v>-0.4649841321</v>
      </c>
      <c r="BK2750" s="373">
        <f>PPMT('Assumptions (T&amp;D) old'!$B$100,Model!AI$1,'Assumptions (T&amp;D) old'!$B$103,Model!$AY$2699)</f>
        <v>-0.4870708784</v>
      </c>
      <c r="BL2750" s="373">
        <f>PPMT('Assumptions (T&amp;D) old'!$B$100,Model!AJ$1,'Assumptions (T&amp;D) old'!$B$103,Model!$AY$2699)</f>
        <v>-0.5102067451</v>
      </c>
      <c r="BM2750" s="373">
        <f>PPMT('Assumptions (T&amp;D) old'!$B$100,Model!AK$1,'Assumptions (T&amp;D) old'!$B$103,Model!$AY$2699)</f>
        <v>-0.5344415655</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-0.3208927414</v>
      </c>
      <c r="BA2751" s="373">
        <f>PPMT('Assumptions (T&amp;D) old'!$B$100,Model!X$1,'Assumptions (T&amp;D) old'!$B$103,Model!$AZ$2699)</f>
        <v>-0.3361351466</v>
      </c>
      <c r="BB2751" s="373">
        <f>PPMT('Assumptions (T&amp;D) old'!$B$100,Model!Y$1,'Assumptions (T&amp;D) old'!$B$103,Model!$AZ$2699)</f>
        <v>-0.3521015661</v>
      </c>
      <c r="BC2751" s="373">
        <f>PPMT('Assumptions (T&amp;D) old'!$B$100,Model!Z$1,'Assumptions (T&amp;D) old'!$B$103,Model!$AZ$2699)</f>
        <v>-0.3688263905</v>
      </c>
      <c r="BD2751" s="373">
        <f>PPMT('Assumptions (T&amp;D) old'!$B$100,Model!AA$1,'Assumptions (T&amp;D) old'!$B$103,Model!$AZ$2699)</f>
        <v>-0.386345644</v>
      </c>
      <c r="BE2751" s="373">
        <f>PPMT('Assumptions (T&amp;D) old'!$B$100,Model!AB$1,'Assumptions (T&amp;D) old'!$B$103,Model!$AZ$2699)</f>
        <v>-0.4046970621</v>
      </c>
      <c r="BF2751" s="373">
        <f>PPMT('Assumptions (T&amp;D) old'!$B$100,Model!AC$1,'Assumptions (T&amp;D) old'!$B$103,Model!$AZ$2699)</f>
        <v>-0.4239201726</v>
      </c>
      <c r="BG2751" s="373">
        <f>PPMT('Assumptions (T&amp;D) old'!$B$100,Model!AD$1,'Assumptions (T&amp;D) old'!$B$103,Model!$AZ$2699)</f>
        <v>-0.4440563808</v>
      </c>
      <c r="BH2751" s="373">
        <f>PPMT('Assumptions (T&amp;D) old'!$B$100,Model!AE$1,'Assumptions (T&amp;D) old'!$B$103,Model!$AZ$2699)</f>
        <v>-0.4651490589</v>
      </c>
      <c r="BI2751" s="373">
        <f>PPMT('Assumptions (T&amp;D) old'!$B$100,Model!AF$1,'Assumptions (T&amp;D) old'!$B$103,Model!$AZ$2699)</f>
        <v>-0.4872436392</v>
      </c>
      <c r="BJ2751" s="373">
        <f>PPMT('Assumptions (T&amp;D) old'!$B$100,Model!AG$1,'Assumptions (T&amp;D) old'!$B$103,Model!$AZ$2699)</f>
        <v>-0.510387712</v>
      </c>
      <c r="BK2751" s="373">
        <f>PPMT('Assumptions (T&amp;D) old'!$B$100,Model!AH$1,'Assumptions (T&amp;D) old'!$B$103,Model!$AZ$2699)</f>
        <v>-0.5346311283</v>
      </c>
      <c r="BL2751" s="373">
        <f>PPMT('Assumptions (T&amp;D) old'!$B$100,Model!AI$1,'Assumptions (T&amp;D) old'!$B$103,Model!$AZ$2699)</f>
        <v>-0.5600261069</v>
      </c>
      <c r="BM2751" s="373">
        <f>PPMT('Assumptions (T&amp;D) old'!$B$100,Model!AJ$1,'Assumptions (T&amp;D) old'!$B$103,Model!$AZ$2699)</f>
        <v>-0.586627347</v>
      </c>
      <c r="BN2751" s="373">
        <f>PPMT('Assumptions (T&amp;D) old'!$B$100,Model!AK$1,'Assumptions (T&amp;D) old'!$B$103,Model!$AZ$2699)</f>
        <v>-0.614492146</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-0.3272297217</v>
      </c>
      <c r="BB2752" s="373">
        <f>PPMT('Assumptions (T&amp;D) old'!$B$100,Model!X$1,'Assumptions (T&amp;D) old'!$B$103,Model!$BA$2699)</f>
        <v>-0.3427731335</v>
      </c>
      <c r="BC2752" s="373">
        <f>PPMT('Assumptions (T&amp;D) old'!$B$100,Model!Y$1,'Assumptions (T&amp;D) old'!$B$103,Model!$BA$2699)</f>
        <v>-0.3590548574</v>
      </c>
      <c r="BD2752" s="373">
        <f>PPMT('Assumptions (T&amp;D) old'!$B$100,Model!Z$1,'Assumptions (T&amp;D) old'!$B$103,Model!$BA$2699)</f>
        <v>-0.3761099631</v>
      </c>
      <c r="BE2752" s="373">
        <f>PPMT('Assumptions (T&amp;D) old'!$B$100,Model!AA$1,'Assumptions (T&amp;D) old'!$B$103,Model!$BA$2699)</f>
        <v>-0.3939751863</v>
      </c>
      <c r="BF2752" s="373">
        <f>PPMT('Assumptions (T&amp;D) old'!$B$100,Model!AB$1,'Assumptions (T&amp;D) old'!$B$103,Model!$BA$2699)</f>
        <v>-0.4126890077</v>
      </c>
      <c r="BG2752" s="373">
        <f>PPMT('Assumptions (T&amp;D) old'!$B$100,Model!AC$1,'Assumptions (T&amp;D) old'!$B$103,Model!$BA$2699)</f>
        <v>-0.4322917356</v>
      </c>
      <c r="BH2752" s="373">
        <f>PPMT('Assumptions (T&amp;D) old'!$B$100,Model!AD$1,'Assumptions (T&amp;D) old'!$B$103,Model!$BA$2699)</f>
        <v>-0.452825593</v>
      </c>
      <c r="BI2752" s="373">
        <f>PPMT('Assumptions (T&amp;D) old'!$B$100,Model!AE$1,'Assumptions (T&amp;D) old'!$B$103,Model!$BA$2699)</f>
        <v>-0.4743348087</v>
      </c>
      <c r="BJ2752" s="373">
        <f>PPMT('Assumptions (T&amp;D) old'!$B$100,Model!AF$1,'Assumptions (T&amp;D) old'!$B$103,Model!$BA$2699)</f>
        <v>-0.4968657121</v>
      </c>
      <c r="BK2752" s="373">
        <f>PPMT('Assumptions (T&amp;D) old'!$B$100,Model!AG$1,'Assumptions (T&amp;D) old'!$B$103,Model!$BA$2699)</f>
        <v>-0.5204668334</v>
      </c>
      <c r="BL2752" s="373">
        <f>PPMT('Assumptions (T&amp;D) old'!$B$100,Model!AH$1,'Assumptions (T&amp;D) old'!$B$103,Model!$BA$2699)</f>
        <v>-0.545189008</v>
      </c>
      <c r="BM2752" s="373">
        <f>PPMT('Assumptions (T&amp;D) old'!$B$100,Model!AI$1,'Assumptions (T&amp;D) old'!$B$103,Model!$BA$2699)</f>
        <v>-0.5710854859</v>
      </c>
      <c r="BN2752" s="373">
        <f>PPMT('Assumptions (T&amp;D) old'!$B$100,Model!AJ$1,'Assumptions (T&amp;D) old'!$B$103,Model!$BA$2699)</f>
        <v>-0.5982120465</v>
      </c>
      <c r="BO2752" s="373">
        <f>PPMT('Assumptions (T&amp;D) old'!$B$100,Model!AK$1,'Assumptions (T&amp;D) old'!$B$103,Model!$BA$2699)</f>
        <v>-0.6266271187</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-0.005628062466</v>
      </c>
      <c r="D2753" s="372">
        <f t="array" ref="D2753">SUM(IF(ISERROR(D2754:D2804),"",D2754:D2804))</f>
        <v>-0.01441389838</v>
      </c>
      <c r="E2753" s="372">
        <f t="array" ref="E2753">SUM(IF(ISERROR(E2754:E2804),"",E2754:E2804))</f>
        <v>-0.02053647462</v>
      </c>
      <c r="F2753" s="372">
        <f t="array" ref="F2753">SUM(IF(ISERROR(F2754:F2804),"",F2754:F2804))</f>
        <v>-0.02731408821</v>
      </c>
      <c r="G2753" s="372">
        <f t="array" ref="G2753">SUM(IF(ISERROR(G2754:G2804),"",G2754:G2804))</f>
        <v>-0.03323254257</v>
      </c>
      <c r="H2753" s="372">
        <f t="array" ref="H2753">SUM(IF(ISERROR(H2754:H2804),"",H2754:H2804))</f>
        <v>-0.04310215704</v>
      </c>
      <c r="I2753" s="372">
        <f t="array" ref="I2753">SUM(IF(ISERROR(I2754:I2804),"",I2754:I2804))</f>
        <v>-0.06257723832</v>
      </c>
      <c r="J2753" s="372">
        <f t="array" ref="J2753">SUM(IF(ISERROR(J2754:J2804),"",J2754:J2804))</f>
        <v>-0.07924194296</v>
      </c>
      <c r="K2753" s="372">
        <f t="array" ref="K2753">SUM(IF(ISERROR(K2754:K2804),"",K2754:K2804))</f>
        <v>-0.09670444278</v>
      </c>
      <c r="L2753" s="372">
        <f t="array" ref="L2753">SUM(IF(ISERROR(L2754:L2804),"",L2754:L2804))</f>
        <v>-0.1233927196</v>
      </c>
      <c r="M2753" s="372">
        <f t="array" ref="M2753">SUM(IF(ISERROR(M2754:M2804),"",M2754:M2804))</f>
        <v>-0.1552784364</v>
      </c>
      <c r="N2753" s="372">
        <f t="array" ref="N2753">SUM(IF(ISERROR(N2754:N2804),"",N2754:N2804))</f>
        <v>-0.2085309636</v>
      </c>
      <c r="O2753" s="372">
        <f t="array" ref="O2753">SUM(IF(ISERROR(O2754:O2804),"",O2754:O2804))</f>
        <v>-0.2512705315</v>
      </c>
      <c r="P2753" s="372">
        <f t="array" ref="P2753">SUM(IF(ISERROR(P2754:P2804),"",P2754:P2804))</f>
        <v>-0.3115809021</v>
      </c>
      <c r="Q2753" s="372">
        <f t="array" ref="Q2753">SUM(IF(ISERROR(Q2754:Q2804),"",Q2754:Q2804))</f>
        <v>-0.4120127479</v>
      </c>
      <c r="R2753" s="372">
        <f t="array" ref="R2753">SUM(IF(ISERROR(R2754:R2804),"",R2754:R2804))</f>
        <v>-0.5249247634</v>
      </c>
      <c r="S2753" s="372">
        <f t="array" ref="S2753">SUM(IF(ISERROR(S2754:S2804),"",S2754:S2804))</f>
        <v>-0.6229478826</v>
      </c>
      <c r="T2753" s="372">
        <f t="array" ref="T2753">SUM(IF(ISERROR(T2754:T2804),"",T2754:T2804))</f>
        <v>-0.6913256049</v>
      </c>
      <c r="U2753" s="372">
        <f t="array" ref="U2753">SUM(IF(ISERROR(U2754:U2804),"",U2754:U2804))</f>
        <v>-0.7544624584</v>
      </c>
      <c r="V2753" s="372">
        <f t="array" ref="V2753">SUM(IF(ISERROR(V2754:V2804),"",V2754:V2804))</f>
        <v>-0.8147804843</v>
      </c>
      <c r="W2753" s="372">
        <f t="array" ref="W2753">SUM(IF(ISERROR(W2754:W2804),"",W2754:W2804))</f>
        <v>-0.8699071884</v>
      </c>
      <c r="X2753" s="372">
        <f t="array" ref="X2753">SUM(IF(ISERROR(X2754:X2804),"",X2754:X2804))</f>
        <v>-0.9417719596</v>
      </c>
      <c r="Y2753" s="372">
        <f t="array" ref="Y2753">SUM(IF(ISERROR(Y2754:Y2804),"",Y2754:Y2804))</f>
        <v>-1.009222581</v>
      </c>
      <c r="Z2753" s="372">
        <f t="array" ref="Z2753">SUM(IF(ISERROR(Z2754:Z2804),"",Z2754:Z2804))</f>
        <v>-1.071634589</v>
      </c>
      <c r="AA2753" s="372">
        <f t="array" ref="AA2753">SUM(IF(ISERROR(AA2754:AA2804),"",AA2754:AA2804))</f>
        <v>-1.12868713</v>
      </c>
      <c r="AB2753" s="372">
        <f t="array" ref="AB2753">SUM(IF(ISERROR(AB2754:AB2804),"",AB2754:AB2804))</f>
        <v>-1.180849701</v>
      </c>
      <c r="AC2753" s="372">
        <f t="array" ref="AC2753">SUM(IF(ISERROR(AC2754:AC2804),"",AC2754:AC2804))</f>
        <v>-1.228278668</v>
      </c>
      <c r="AD2753" s="372">
        <f t="array" ref="AD2753">SUM(IF(ISERROR(AD2754:AD2804),"",AD2754:AD2804))</f>
        <v>-1.272702365</v>
      </c>
      <c r="AE2753" s="372">
        <f t="array" ref="AE2753">SUM(IF(ISERROR(AE2754:AE2804),"",AE2754:AE2804))</f>
        <v>-1.313020421</v>
      </c>
      <c r="AF2753" s="372">
        <f t="array" ref="AF2753">SUM(IF(ISERROR(AF2754:AF2804),"",AF2754:AF2804))</f>
        <v>-1.350977905</v>
      </c>
      <c r="AG2753" s="372">
        <f t="array" ref="AG2753">SUM(IF(ISERROR(AG2754:AG2804),"",AG2754:AG2804))</f>
        <v>-1.390564215</v>
      </c>
      <c r="AH2753" s="372">
        <f t="array" ref="AH2753">SUM(IF(ISERROR(AH2754:AH2804),"",AH2754:AH2804))</f>
        <v>-1.433229429</v>
      </c>
      <c r="AI2753" s="372">
        <f t="array" ref="AI2753">SUM(IF(ISERROR(AI2754:AI2804),"",AI2754:AI2804))</f>
        <v>-1.476618252</v>
      </c>
      <c r="AJ2753" s="372">
        <f t="array" ref="AJ2753">SUM(IF(ISERROR(AJ2754:AJ2804),"",AJ2754:AJ2804))</f>
        <v>-1.519431056</v>
      </c>
      <c r="AK2753" s="372">
        <f t="array" ref="AK2753">SUM(IF(ISERROR(AK2754:AK2804),"",AK2754:AK2804))</f>
        <v>-1.561858774</v>
      </c>
      <c r="AL2753" s="372">
        <f t="array" ref="AL2753">SUM(IF(ISERROR(AL2754:AL2804),"",AL2754:AL2804))</f>
        <v>-1.604852413</v>
      </c>
      <c r="AM2753" s="372">
        <f t="array" ref="AM2753">SUM(IF(ISERROR(AM2754:AM2804),"",AM2754:AM2804))</f>
        <v>-1.649246318</v>
      </c>
      <c r="AN2753" s="372">
        <f t="array" ref="AN2753">SUM(IF(ISERROR(AN2754:AN2804),"",AN2754:AN2804))</f>
        <v>-1.695205853</v>
      </c>
      <c r="AO2753" s="372">
        <f t="array" ref="AO2753">SUM(IF(ISERROR(AO2754:AO2804),"",AO2754:AO2804))</f>
        <v>-1.739225161</v>
      </c>
      <c r="AP2753" s="372">
        <f t="array" ref="AP2753">SUM(IF(ISERROR(AP2754:AP2804),"",AP2754:AP2804))</f>
        <v>-1.790440379</v>
      </c>
      <c r="AQ2753" s="372">
        <f t="array" ref="AQ2753">SUM(IF(ISERROR(AQ2754:AQ2804),"",AQ2754:AQ2804))</f>
        <v>-1.841270587</v>
      </c>
      <c r="AR2753" s="372">
        <f t="array" ref="AR2753">SUM(IF(ISERROR(AR2754:AR2804),"",AR2754:AR2804))</f>
        <v>-1.885303464</v>
      </c>
      <c r="AS2753" s="372">
        <f t="array" ref="AS2753">SUM(IF(ISERROR(AS2754:AS2804),"",AS2754:AS2804))</f>
        <v>-1.930796708</v>
      </c>
      <c r="AT2753" s="372">
        <f t="array" ref="AT2753">SUM(IF(ISERROR(AT2754:AT2804),"",AT2754:AT2804))</f>
        <v>-1.977274401</v>
      </c>
      <c r="AU2753" s="372">
        <f t="array" ref="AU2753">SUM(IF(ISERROR(AU2754:AU2804),"",AU2754:AU2804))</f>
        <v>-2.027816276</v>
      </c>
      <c r="AV2753" s="372">
        <f t="array" ref="AV2753">SUM(IF(ISERROR(AV2754:AV2804),"",AV2754:AV2804))</f>
        <v>-2.076769632</v>
      </c>
      <c r="AW2753" s="372">
        <f t="array" ref="AW2753">SUM(IF(ISERROR(AW2754:AW2804),"",AW2754:AW2804))</f>
        <v>-2.127515026</v>
      </c>
      <c r="AX2753" s="372">
        <f t="array" ref="AX2753">SUM(IF(ISERROR(AX2754:AX2804),"",AX2754:AX2804))</f>
        <v>-2.17767565</v>
      </c>
      <c r="AY2753" s="372">
        <f t="array" ref="AY2753">SUM(IF(ISERROR(AY2754:AY2804),"",AY2754:AY2804))</f>
        <v>-2.228981547</v>
      </c>
      <c r="AZ2753" s="372">
        <f t="array" ref="AZ2753">SUM(IF(ISERROR(AZ2754:AZ2804),"",AZ2754:AZ2804))</f>
        <v>-2.316538653</v>
      </c>
      <c r="BA2753" s="372">
        <f t="array" ref="BA2753">SUM(IF(ISERROR(BA2754:BA2804),"",BA2754:BA2804))</f>
        <v>-2.402908869</v>
      </c>
      <c r="BB2753" s="372">
        <f t="array" ref="BB2753">SUM(IF(ISERROR(BB2754:BB2804),"",BB2754:BB2804))</f>
        <v>-2.152496067</v>
      </c>
      <c r="BC2753" s="372">
        <f t="array" ref="BC2753">SUM(IF(ISERROR(BC2754:BC2804),"",BC2754:BC2804))</f>
        <v>-1.91035716</v>
      </c>
      <c r="BD2753" s="372">
        <f t="array" ref="BD2753">SUM(IF(ISERROR(BD2754:BD2804),"",BD2754:BD2804))</f>
        <v>-1.67745749</v>
      </c>
      <c r="BE2753" s="372">
        <f t="array" ref="BE2753">SUM(IF(ISERROR(BE2754:BE2804),"",BE2754:BE2804))</f>
        <v>-1.454490417</v>
      </c>
      <c r="BF2753" s="372">
        <f t="array" ref="BF2753">SUM(IF(ISERROR(BF2754:BF2804),"",BF2754:BF2804))</f>
        <v>-1.243046737</v>
      </c>
      <c r="BG2753" s="372">
        <f t="array" ref="BG2753">SUM(IF(ISERROR(BG2754:BG2804),"",BG2754:BG2804))</f>
        <v>-1.044113816</v>
      </c>
      <c r="BH2753" s="372">
        <f t="array" ref="BH2753">SUM(IF(ISERROR(BH2754:BH2804),"",BH2754:BH2804))</f>
        <v>-0.8581265709</v>
      </c>
      <c r="BI2753" s="372">
        <f t="array" ref="BI2753">SUM(IF(ISERROR(BI2754:BI2804),"",BI2754:BI2804))</f>
        <v>-0.686302019</v>
      </c>
      <c r="BJ2753" s="372">
        <f t="array" ref="BJ2753">SUM(IF(ISERROR(BJ2754:BJ2804),"",BJ2754:BJ2804))</f>
        <v>-0.5298832602</v>
      </c>
      <c r="BK2753" s="372">
        <f t="array" ref="BK2753">SUM(IF(ISERROR(BK2754:BK2804),"",BK2754:BK2804))</f>
        <v>-0.3904757528</v>
      </c>
      <c r="BL2753" s="372">
        <f t="array" ref="BL2753">SUM(IF(ISERROR(BL2754:BL2804),"",BL2754:BL2804))</f>
        <v>-0.2692489984</v>
      </c>
      <c r="BM2753" s="372">
        <f t="array" ref="BM2753">SUM(IF(ISERROR(BM2754:BM2804),"",BM2754:BM2804))</f>
        <v>-0.1677455712</v>
      </c>
      <c r="BN2753" s="372">
        <f t="array" ref="BN2753">SUM(IF(ISERROR(BN2754:BN2804),"",BN2754:BN2804))</f>
        <v>-0.08736823728</v>
      </c>
      <c r="BO2753" s="372">
        <f t="array" ref="BO2753">SUM(IF(ISERROR(BO2754:BO2804),"",BO2754:BO2804))</f>
        <v>-0.02976478814</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-0.005628062466</v>
      </c>
      <c r="D2754" s="373">
        <f>IPMT('Assumptions (T&amp;D) old'!$B$100,Model!X$1,'Assumptions (T&amp;D) old'!$B$103,Model!$C$2699)</f>
        <v>-0.005362298972</v>
      </c>
      <c r="E2754" s="373">
        <f>IPMT('Assumptions (T&amp;D) old'!$B$100,Model!Y$1,'Assumptions (T&amp;D) old'!$B$103,Model!$C$2699)</f>
        <v>-0.005083911712</v>
      </c>
      <c r="F2754" s="373">
        <f>IPMT('Assumptions (T&amp;D) old'!$B$100,Model!Z$1,'Assumptions (T&amp;D) old'!$B$103,Model!$C$2699)</f>
        <v>-0.004792301057</v>
      </c>
      <c r="G2754" s="373">
        <f>IPMT('Assumptions (T&amp;D) old'!$B$100,Model!AA$1,'Assumptions (T&amp;D) old'!$B$103,Model!$C$2699)</f>
        <v>-0.004486838896</v>
      </c>
      <c r="H2754" s="373">
        <f>IPMT('Assumptions (T&amp;D) old'!$B$100,Model!AB$1,'Assumptions (T&amp;D) old'!$B$103,Model!$C$2699)</f>
        <v>-0.004166867282</v>
      </c>
      <c r="I2754" s="373">
        <f>IPMT('Assumptions (T&amp;D) old'!$B$100,Model!AC$1,'Assumptions (T&amp;D) old'!$B$103,Model!$C$2699)</f>
        <v>-0.003831697016</v>
      </c>
      <c r="J2754" s="373">
        <f>IPMT('Assumptions (T&amp;D) old'!$B$100,Model!AD$1,'Assumptions (T&amp;D) old'!$B$103,Model!$C$2699)</f>
        <v>-0.003480606163</v>
      </c>
      <c r="K2754" s="373">
        <f>IPMT('Assumptions (T&amp;D) old'!$B$100,Model!AE$1,'Assumptions (T&amp;D) old'!$B$103,Model!$C$2699)</f>
        <v>-0.003112838495</v>
      </c>
      <c r="L2754" s="373">
        <f>IPMT('Assumptions (T&amp;D) old'!$B$100,Model!AF$1,'Assumptions (T&amp;D) old'!$B$103,Model!$C$2699)</f>
        <v>-0.002727601862</v>
      </c>
      <c r="M2754" s="373">
        <f>IPMT('Assumptions (T&amp;D) old'!$B$100,Model!AG$1,'Assumptions (T&amp;D) old'!$B$103,Model!$C$2699)</f>
        <v>-0.002324066489</v>
      </c>
      <c r="N2754" s="373">
        <f>IPMT('Assumptions (T&amp;D) old'!$B$100,Model!AH$1,'Assumptions (T&amp;D) old'!$B$103,Model!$C$2699)</f>
        <v>-0.001901363186</v>
      </c>
      <c r="O2754" s="373">
        <f>IPMT('Assumptions (T&amp;D) old'!$B$100,Model!AI$1,'Assumptions (T&amp;D) old'!$B$103,Model!$C$2699)</f>
        <v>-0.001458581476</v>
      </c>
      <c r="P2754" s="373">
        <f>IPMT('Assumptions (T&amp;D) old'!$B$100,Model!AJ$1,'Assumptions (T&amp;D) old'!$B$103,Model!$C$2699)</f>
        <v>-0.0009947676348</v>
      </c>
      <c r="Q2754" s="373">
        <f>IPMT('Assumptions (T&amp;D) old'!$B$100,Model!AK$1,'Assumptions (T&amp;D) old'!$B$103,Model!$C$2699)</f>
        <v>-0.0005089226361</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-0.009051599407</v>
      </c>
      <c r="E2755" s="373">
        <f>IPMT('Assumptions (T&amp;D) old'!$B$100,Model!X$1,'Assumptions (T&amp;D) old'!$B$103,Model!$D$2699)</f>
        <v>-0.008624172614</v>
      </c>
      <c r="F2755" s="373">
        <f>IPMT('Assumptions (T&amp;D) old'!$B$100,Model!Y$1,'Assumptions (T&amp;D) old'!$B$103,Model!$D$2699)</f>
        <v>-0.00817644305</v>
      </c>
      <c r="G2755" s="373">
        <f>IPMT('Assumptions (T&amp;D) old'!$B$100,Model!Z$1,'Assumptions (T&amp;D) old'!$B$103,Model!$D$2699)</f>
        <v>-0.00770744633</v>
      </c>
      <c r="H2755" s="373">
        <f>IPMT('Assumptions (T&amp;D) old'!$B$100,Model!AA$1,'Assumptions (T&amp;D) old'!$B$103,Model!$D$2699)</f>
        <v>-0.007216172267</v>
      </c>
      <c r="I2755" s="373">
        <f>IPMT('Assumptions (T&amp;D) old'!$B$100,Model!AB$1,'Assumptions (T&amp;D) old'!$B$103,Model!$D$2699)</f>
        <v>-0.006701562686</v>
      </c>
      <c r="J2755" s="373">
        <f>IPMT('Assumptions (T&amp;D) old'!$B$100,Model!AC$1,'Assumptions (T&amp;D) old'!$B$103,Model!$D$2699)</f>
        <v>-0.006162509149</v>
      </c>
      <c r="K2755" s="373">
        <f>IPMT('Assumptions (T&amp;D) old'!$B$100,Model!AD$1,'Assumptions (T&amp;D) old'!$B$103,Model!$D$2699)</f>
        <v>-0.00559785057</v>
      </c>
      <c r="L2755" s="373">
        <f>IPMT('Assumptions (T&amp;D) old'!$B$100,Model!AE$1,'Assumptions (T&amp;D) old'!$B$103,Model!$D$2699)</f>
        <v>-0.005006370708</v>
      </c>
      <c r="M2755" s="373">
        <f>IPMT('Assumptions (T&amp;D) old'!$B$100,Model!AF$1,'Assumptions (T&amp;D) old'!$B$103,Model!$D$2699)</f>
        <v>-0.004386795552</v>
      </c>
      <c r="N2755" s="373">
        <f>IPMT('Assumptions (T&amp;D) old'!$B$100,Model!AG$1,'Assumptions (T&amp;D) old'!$B$103,Model!$D$2699)</f>
        <v>-0.003737790577</v>
      </c>
      <c r="O2755" s="373">
        <f>IPMT('Assumptions (T&amp;D) old'!$B$100,Model!AH$1,'Assumptions (T&amp;D) old'!$B$103,Model!$D$2699)</f>
        <v>-0.003057957866</v>
      </c>
      <c r="P2755" s="373">
        <f>IPMT('Assumptions (T&amp;D) old'!$B$100,Model!AI$1,'Assumptions (T&amp;D) old'!$B$103,Model!$D$2699)</f>
        <v>-0.0023458331</v>
      </c>
      <c r="Q2755" s="373">
        <f>IPMT('Assumptions (T&amp;D) old'!$B$100,Model!AJ$1,'Assumptions (T&amp;D) old'!$B$103,Model!$D$2699)</f>
        <v>-0.001599882408</v>
      </c>
      <c r="R2755" s="373">
        <f>IPMT('Assumptions (T&amp;D) old'!$B$100,Model!AK$1,'Assumptions (T&amp;D) old'!$B$103,Model!$D$2699)</f>
        <v>-0.0008184990587</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-0.006828390298</v>
      </c>
      <c r="F2756" s="373">
        <f>IPMT('Assumptions (T&amp;D) old'!$B$100,Model!X$1,'Assumptions (T&amp;D) old'!$B$103,Model!$E$2699)</f>
        <v>-0.006505945962</v>
      </c>
      <c r="G2756" s="373">
        <f>IPMT('Assumptions (T&amp;D) old'!$B$100,Model!Y$1,'Assumptions (T&amp;D) old'!$B$103,Model!$E$2699)</f>
        <v>-0.00616818552</v>
      </c>
      <c r="H2756" s="373">
        <f>IPMT('Assumptions (T&amp;D) old'!$B$100,Model!Z$1,'Assumptions (T&amp;D) old'!$B$103,Model!$E$2699)</f>
        <v>-0.005814381457</v>
      </c>
      <c r="I2756" s="373">
        <f>IPMT('Assumptions (T&amp;D) old'!$B$100,Model!AA$1,'Assumptions (T&amp;D) old'!$B$103,Model!$E$2699)</f>
        <v>-0.005443771701</v>
      </c>
      <c r="J2756" s="373">
        <f>IPMT('Assumptions (T&amp;D) old'!$B$100,Model!AB$1,'Assumptions (T&amp;D) old'!$B$103,Model!$E$2699)</f>
        <v>-0.005055557982</v>
      </c>
      <c r="K2756" s="373">
        <f>IPMT('Assumptions (T&amp;D) old'!$B$100,Model!AC$1,'Assumptions (T&amp;D) old'!$B$103,Model!$E$2699)</f>
        <v>-0.004648904111</v>
      </c>
      <c r="L2756" s="373">
        <f>IPMT('Assumptions (T&amp;D) old'!$B$100,Model!AD$1,'Assumptions (T&amp;D) old'!$B$103,Model!$E$2699)</f>
        <v>-0.004222934181</v>
      </c>
      <c r="M2756" s="373">
        <f>IPMT('Assumptions (T&amp;D) old'!$B$100,Model!AE$1,'Assumptions (T&amp;D) old'!$B$103,Model!$E$2699)</f>
        <v>-0.003776730679</v>
      </c>
      <c r="N2756" s="373">
        <f>IPMT('Assumptions (T&amp;D) old'!$B$100,Model!AF$1,'Assumptions (T&amp;D) old'!$B$103,Model!$E$2699)</f>
        <v>-0.003309332511</v>
      </c>
      <c r="O2756" s="373">
        <f>IPMT('Assumptions (T&amp;D) old'!$B$100,Model!AG$1,'Assumptions (T&amp;D) old'!$B$103,Model!$E$2699)</f>
        <v>-0.00281973293</v>
      </c>
      <c r="P2756" s="373">
        <f>IPMT('Assumptions (T&amp;D) old'!$B$100,Model!AH$1,'Assumptions (T&amp;D) old'!$B$103,Model!$E$2699)</f>
        <v>-0.002306877369</v>
      </c>
      <c r="Q2756" s="373">
        <f>IPMT('Assumptions (T&amp;D) old'!$B$100,Model!AI$1,'Assumptions (T&amp;D) old'!$B$103,Model!$E$2699)</f>
        <v>-0.001769661168</v>
      </c>
      <c r="R2756" s="373">
        <f>IPMT('Assumptions (T&amp;D) old'!$B$100,Model!AJ$1,'Assumptions (T&amp;D) old'!$B$103,Model!$E$2699)</f>
        <v>-0.001206927199</v>
      </c>
      <c r="S2756" s="373">
        <f>IPMT('Assumptions (T&amp;D) old'!$B$100,Model!AK$1,'Assumptions (T&amp;D) old'!$B$103,Model!$E$2699)</f>
        <v>-0.0006174633654</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-0.00783939814</v>
      </c>
      <c r="G2757" s="373">
        <f>IPMT('Assumptions (T&amp;D) old'!$B$100,Model!X$1,'Assumptions (T&amp;D) old'!$B$103,Model!$F$2699)</f>
        <v>-0.007469212867</v>
      </c>
      <c r="H2757" s="373">
        <f>IPMT('Assumptions (T&amp;D) old'!$B$100,Model!Y$1,'Assumptions (T&amp;D) old'!$B$103,Model!$F$2699)</f>
        <v>-0.007081443793</v>
      </c>
      <c r="I2757" s="373">
        <f>IPMT('Assumptions (T&amp;D) old'!$B$100,Model!Z$1,'Assumptions (T&amp;D) old'!$B$103,Model!$F$2699)</f>
        <v>-0.006675255688</v>
      </c>
      <c r="J2757" s="373">
        <f>IPMT('Assumptions (T&amp;D) old'!$B$100,Model!AA$1,'Assumptions (T&amp;D) old'!$B$103,Model!$F$2699)</f>
        <v>-0.006249773648</v>
      </c>
      <c r="K2757" s="373">
        <f>IPMT('Assumptions (T&amp;D) old'!$B$100,Model!AB$1,'Assumptions (T&amp;D) old'!$B$103,Model!$F$2699)</f>
        <v>-0.005804081212</v>
      </c>
      <c r="L2757" s="373">
        <f>IPMT('Assumptions (T&amp;D) old'!$B$100,Model!AC$1,'Assumptions (T&amp;D) old'!$B$103,Model!$F$2699)</f>
        <v>-0.005337218384</v>
      </c>
      <c r="M2757" s="373">
        <f>IPMT('Assumptions (T&amp;D) old'!$B$100,Model!AD$1,'Assumptions (T&amp;D) old'!$B$103,Model!$F$2699)</f>
        <v>-0.004848179573</v>
      </c>
      <c r="N2757" s="373">
        <f>IPMT('Assumptions (T&amp;D) old'!$B$100,Model!AE$1,'Assumptions (T&amp;D) old'!$B$103,Model!$F$2699)</f>
        <v>-0.004335911418</v>
      </c>
      <c r="O2757" s="373">
        <f>IPMT('Assumptions (T&amp;D) old'!$B$100,Model!AF$1,'Assumptions (T&amp;D) old'!$B$103,Model!$F$2699)</f>
        <v>-0.003799310525</v>
      </c>
      <c r="P2757" s="373">
        <f>IPMT('Assumptions (T&amp;D) old'!$B$100,Model!AG$1,'Assumptions (T&amp;D) old'!$B$103,Model!$F$2699)</f>
        <v>-0.00323722109</v>
      </c>
      <c r="Q2757" s="373">
        <f>IPMT('Assumptions (T&amp;D) old'!$B$100,Model!AH$1,'Assumptions (T&amp;D) old'!$B$103,Model!$F$2699)</f>
        <v>-0.002648432407</v>
      </c>
      <c r="R2757" s="373">
        <f>IPMT('Assumptions (T&amp;D) old'!$B$100,Model!AI$1,'Assumptions (T&amp;D) old'!$B$103,Model!$F$2699)</f>
        <v>-0.002031676261</v>
      </c>
      <c r="S2757" s="373">
        <f>IPMT('Assumptions (T&amp;D) old'!$B$100,Model!AJ$1,'Assumptions (T&amp;D) old'!$B$103,Model!$F$2699)</f>
        <v>-0.001385624199</v>
      </c>
      <c r="T2757" s="373">
        <f>IPMT('Assumptions (T&amp;D) old'!$B$100,Model!AK$1,'Assumptions (T&amp;D) old'!$B$103,Model!$F$2699)</f>
        <v>-0.0007088846634</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-0.007400858961</v>
      </c>
      <c r="H2758" s="373">
        <f>IPMT('Assumptions (T&amp;D) old'!$B$100,Model!X$1,'Assumptions (T&amp;D) old'!$B$103,Model!$G$2699)</f>
        <v>-0.007051382005</v>
      </c>
      <c r="I2758" s="373">
        <f>IPMT('Assumptions (T&amp;D) old'!$B$100,Model!Y$1,'Assumptions (T&amp;D) old'!$B$103,Model!$G$2699)</f>
        <v>-0.006685304894</v>
      </c>
      <c r="J2758" s="373">
        <f>IPMT('Assumptions (T&amp;D) old'!$B$100,Model!Z$1,'Assumptions (T&amp;D) old'!$B$103,Model!$G$2699)</f>
        <v>-0.00630183912</v>
      </c>
      <c r="K2758" s="373">
        <f>IPMT('Assumptions (T&amp;D) old'!$B$100,Model!AA$1,'Assumptions (T&amp;D) old'!$B$103,Model!$G$2699)</f>
        <v>-0.005900158722</v>
      </c>
      <c r="L2758" s="373">
        <f>IPMT('Assumptions (T&amp;D) old'!$B$100,Model!AB$1,'Assumptions (T&amp;D) old'!$B$103,Model!$G$2699)</f>
        <v>-0.005479398505</v>
      </c>
      <c r="M2758" s="373">
        <f>IPMT('Assumptions (T&amp;D) old'!$B$100,Model!AC$1,'Assumptions (T&amp;D) old'!$B$103,Model!$G$2699)</f>
        <v>-0.005038652178</v>
      </c>
      <c r="N2758" s="373">
        <f>IPMT('Assumptions (T&amp;D) old'!$B$100,Model!AD$1,'Assumptions (T&amp;D) old'!$B$103,Model!$G$2699)</f>
        <v>-0.0045769704</v>
      </c>
      <c r="O2758" s="373">
        <f>IPMT('Assumptions (T&amp;D) old'!$B$100,Model!AE$1,'Assumptions (T&amp;D) old'!$B$103,Model!$G$2699)</f>
        <v>-0.004093358737</v>
      </c>
      <c r="P2758" s="373">
        <f>IPMT('Assumptions (T&amp;D) old'!$B$100,Model!AF$1,'Assumptions (T&amp;D) old'!$B$103,Model!$G$2699)</f>
        <v>-0.003586775521</v>
      </c>
      <c r="Q2758" s="373">
        <f>IPMT('Assumptions (T&amp;D) old'!$B$100,Model!AG$1,'Assumptions (T&amp;D) old'!$B$103,Model!$G$2699)</f>
        <v>-0.003056129602</v>
      </c>
      <c r="R2758" s="373">
        <f>IPMT('Assumptions (T&amp;D) old'!$B$100,Model!AH$1,'Assumptions (T&amp;D) old'!$B$103,Model!$G$2699)</f>
        <v>-0.002500278001</v>
      </c>
      <c r="S2758" s="373">
        <f>IPMT('Assumptions (T&amp;D) old'!$B$100,Model!AI$1,'Assumptions (T&amp;D) old'!$B$103,Model!$G$2699)</f>
        <v>-0.00191802345</v>
      </c>
      <c r="T2758" s="373">
        <f>IPMT('Assumptions (T&amp;D) old'!$B$100,Model!AJ$1,'Assumptions (T&amp;D) old'!$B$103,Model!$G$2699)</f>
        <v>-0.001308111807</v>
      </c>
      <c r="U2758" s="373">
        <f>IPMT('Assumptions (T&amp;D) old'!$B$100,Model!AK$1,'Assumptions (T&amp;D) old'!$B$103,Model!$G$2699)</f>
        <v>-0.0006692293617</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-0.01177191024</v>
      </c>
      <c r="I2759" s="373">
        <f>IPMT('Assumptions (T&amp;D) old'!$B$100,Model!X$1,'Assumptions (T&amp;D) old'!$B$103,Model!$H$2699)</f>
        <v>-0.01121602728</v>
      </c>
      <c r="J2759" s="373">
        <f>IPMT('Assumptions (T&amp;D) old'!$B$100,Model!Y$1,'Assumptions (T&amp;D) old'!$B$103,Model!$H$2699)</f>
        <v>-0.01063373988</v>
      </c>
      <c r="K2759" s="373">
        <f>IPMT('Assumptions (T&amp;D) old'!$B$100,Model!Z$1,'Assumptions (T&amp;D) old'!$B$103,Model!$H$2699)</f>
        <v>-0.01002379384</v>
      </c>
      <c r="L2759" s="373">
        <f>IPMT('Assumptions (T&amp;D) old'!$B$100,Model!AA$1,'Assumptions (T&amp;D) old'!$B$103,Model!$H$2699)</f>
        <v>-0.009384875353</v>
      </c>
      <c r="M2759" s="373">
        <f>IPMT('Assumptions (T&amp;D) old'!$B$100,Model!AB$1,'Assumptions (T&amp;D) old'!$B$103,Model!$H$2699)</f>
        <v>-0.00871560824</v>
      </c>
      <c r="N2759" s="373">
        <f>IPMT('Assumptions (T&amp;D) old'!$B$100,Model!AC$1,'Assumptions (T&amp;D) old'!$B$103,Model!$H$2699)</f>
        <v>-0.00801455094</v>
      </c>
      <c r="O2759" s="373">
        <f>IPMT('Assumptions (T&amp;D) old'!$B$100,Model!AD$1,'Assumptions (T&amp;D) old'!$B$103,Model!$H$2699)</f>
        <v>-0.007280193418</v>
      </c>
      <c r="P2759" s="373">
        <f>IPMT('Assumptions (T&amp;D) old'!$B$100,Model!AE$1,'Assumptions (T&amp;D) old'!$B$103,Model!$H$2699)</f>
        <v>-0.006510953913</v>
      </c>
      <c r="Q2759" s="373">
        <f>IPMT('Assumptions (T&amp;D) old'!$B$100,Model!AF$1,'Assumptions (T&amp;D) old'!$B$103,Model!$H$2699)</f>
        <v>-0.005705175533</v>
      </c>
      <c r="R2759" s="373">
        <f>IPMT('Assumptions (T&amp;D) old'!$B$100,Model!AG$1,'Assumptions (T&amp;D) old'!$B$103,Model!$H$2699)</f>
        <v>-0.004861122679</v>
      </c>
      <c r="S2759" s="373">
        <f>IPMT('Assumptions (T&amp;D) old'!$B$100,Model!AH$1,'Assumptions (T&amp;D) old'!$B$103,Model!$H$2699)</f>
        <v>-0.003976977314</v>
      </c>
      <c r="T2759" s="373">
        <f>IPMT('Assumptions (T&amp;D) old'!$B$100,Model!AI$1,'Assumptions (T&amp;D) old'!$B$103,Model!$H$2699)</f>
        <v>-0.003050835045</v>
      </c>
      <c r="U2759" s="373">
        <f>IPMT('Assumptions (T&amp;D) old'!$B$100,Model!AJ$1,'Assumptions (T&amp;D) old'!$B$103,Model!$H$2699)</f>
        <v>-0.002080701018</v>
      </c>
      <c r="V2759" s="373">
        <f>IPMT('Assumptions (T&amp;D) old'!$B$100,Model!AK$1,'Assumptions (T&amp;D) old'!$B$103,Model!$H$2699)</f>
        <v>-0.001064485625</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-0.02202361905</v>
      </c>
      <c r="J2760" s="373">
        <f>IPMT('Assumptions (T&amp;D) old'!$B$100,Model!X$1,'Assumptions (T&amp;D) old'!$B$103,Model!$I$2699)</f>
        <v>-0.02098363878</v>
      </c>
      <c r="K2760" s="373">
        <f>IPMT('Assumptions (T&amp;D) old'!$B$100,Model!Y$1,'Assumptions (T&amp;D) old'!$B$103,Model!$I$2699)</f>
        <v>-0.01989425944</v>
      </c>
      <c r="L2760" s="373">
        <f>IPMT('Assumptions (T&amp;D) old'!$B$100,Model!Z$1,'Assumptions (T&amp;D) old'!$B$103,Model!$I$2699)</f>
        <v>-0.01875313458</v>
      </c>
      <c r="M2760" s="373">
        <f>IPMT('Assumptions (T&amp;D) old'!$B$100,Model!AA$1,'Assumptions (T&amp;D) old'!$B$103,Model!$I$2699)</f>
        <v>-0.01755780629</v>
      </c>
      <c r="N2760" s="373">
        <f>IPMT('Assumptions (T&amp;D) old'!$B$100,Model!AB$1,'Assumptions (T&amp;D) old'!$B$103,Model!$I$2699)</f>
        <v>-0.01630569991</v>
      </c>
      <c r="O2760" s="373">
        <f>IPMT('Assumptions (T&amp;D) old'!$B$100,Model!AC$1,'Assumptions (T&amp;D) old'!$B$103,Model!$I$2699)</f>
        <v>-0.01499411848</v>
      </c>
      <c r="P2760" s="373">
        <f>IPMT('Assumptions (T&amp;D) old'!$B$100,Model!AD$1,'Assumptions (T&amp;D) old'!$B$103,Model!$I$2699)</f>
        <v>-0.01362023692</v>
      </c>
      <c r="Q2760" s="373">
        <f>IPMT('Assumptions (T&amp;D) old'!$B$100,Model!AE$1,'Assumptions (T&amp;D) old'!$B$103,Model!$I$2699)</f>
        <v>-0.012181096</v>
      </c>
      <c r="R2760" s="373">
        <f>IPMT('Assumptions (T&amp;D) old'!$B$100,Model!AF$1,'Assumptions (T&amp;D) old'!$B$103,Model!$I$2699)</f>
        <v>-0.01067359588</v>
      </c>
      <c r="S2760" s="373">
        <f>IPMT('Assumptions (T&amp;D) old'!$B$100,Model!AG$1,'Assumptions (T&amp;D) old'!$B$103,Model!$I$2699)</f>
        <v>-0.009094489501</v>
      </c>
      <c r="T2760" s="373">
        <f>IPMT('Assumptions (T&amp;D) old'!$B$100,Model!AH$1,'Assumptions (T&amp;D) old'!$B$103,Model!$I$2699)</f>
        <v>-0.007440375572</v>
      </c>
      <c r="U2760" s="373">
        <f>IPMT('Assumptions (T&amp;D) old'!$B$100,Model!AI$1,'Assumptions (T&amp;D) old'!$B$103,Model!$I$2699)</f>
        <v>-0.005707691231</v>
      </c>
      <c r="V2760" s="373">
        <f>IPMT('Assumptions (T&amp;D) old'!$B$100,Model!AJ$1,'Assumptions (T&amp;D) old'!$B$103,Model!$I$2699)</f>
        <v>-0.003892704384</v>
      </c>
      <c r="W2760" s="373">
        <f>IPMT('Assumptions (T&amp;D) old'!$B$100,Model!AK$1,'Assumptions (T&amp;D) old'!$B$103,Model!$I$2699)</f>
        <v>-0.001991505662</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-0.02037427824</v>
      </c>
      <c r="K2761" s="373">
        <f>IPMT('Assumptions (T&amp;D) old'!$B$100,Model!X$1,'Assumptions (T&amp;D) old'!$B$103,Model!$J$2699)</f>
        <v>-0.0194121817</v>
      </c>
      <c r="L2761" s="373">
        <f>IPMT('Assumptions (T&amp;D) old'!$B$100,Model!Y$1,'Assumptions (T&amp;D) old'!$B$103,Model!$J$2699)</f>
        <v>-0.01840438559</v>
      </c>
      <c r="M2761" s="373">
        <f>IPMT('Assumptions (T&amp;D) old'!$B$100,Model!Z$1,'Assumptions (T&amp;D) old'!$B$103,Model!$J$2699)</f>
        <v>-0.01734871916</v>
      </c>
      <c r="N2761" s="373">
        <f>IPMT('Assumptions (T&amp;D) old'!$B$100,Model!AA$1,'Assumptions (T&amp;D) old'!$B$103,Model!$J$2699)</f>
        <v>-0.01624290857</v>
      </c>
      <c r="O2761" s="373">
        <f>IPMT('Assumptions (T&amp;D) old'!$B$100,Model!AB$1,'Assumptions (T&amp;D) old'!$B$103,Model!$J$2699)</f>
        <v>-0.01508457198</v>
      </c>
      <c r="P2761" s="373">
        <f>IPMT('Assumptions (T&amp;D) old'!$B$100,Model!AC$1,'Assumptions (T&amp;D) old'!$B$103,Model!$J$2699)</f>
        <v>-0.0138712144</v>
      </c>
      <c r="Q2761" s="373">
        <f>IPMT('Assumptions (T&amp;D) old'!$B$100,Model!AD$1,'Assumptions (T&amp;D) old'!$B$103,Model!$J$2699)</f>
        <v>-0.01260022234</v>
      </c>
      <c r="R2761" s="373">
        <f>IPMT('Assumptions (T&amp;D) old'!$B$100,Model!AE$1,'Assumptions (T&amp;D) old'!$B$103,Model!$J$2699)</f>
        <v>-0.01126885815</v>
      </c>
      <c r="S2761" s="373">
        <f>IPMT('Assumptions (T&amp;D) old'!$B$100,Model!AF$1,'Assumptions (T&amp;D) old'!$B$103,Model!$J$2699)</f>
        <v>-0.009874254166</v>
      </c>
      <c r="T2761" s="373">
        <f>IPMT('Assumptions (T&amp;D) old'!$B$100,Model!AG$1,'Assumptions (T&amp;D) old'!$B$103,Model!$J$2699)</f>
        <v>-0.008413406491</v>
      </c>
      <c r="U2761" s="373">
        <f>IPMT('Assumptions (T&amp;D) old'!$B$100,Model!AH$1,'Assumptions (T&amp;D) old'!$B$103,Model!$J$2699)</f>
        <v>-0.006883168552</v>
      </c>
      <c r="V2761" s="373">
        <f>IPMT('Assumptions (T&amp;D) old'!$B$100,Model!AI$1,'Assumptions (T&amp;D) old'!$B$103,Model!$J$2699)</f>
        <v>-0.005280244311</v>
      </c>
      <c r="W2761" s="373">
        <f>IPMT('Assumptions (T&amp;D) old'!$B$100,Model!AJ$1,'Assumptions (T&amp;D) old'!$B$103,Model!$J$2699)</f>
        <v>-0.003601181169</v>
      </c>
      <c r="X2761" s="373">
        <f>IPMT('Assumptions (T&amp;D) old'!$B$100,Model!AK$1,'Assumptions (T&amp;D) old'!$B$103,Model!$J$2699)</f>
        <v>-0.001842362527</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-0.02231037469</v>
      </c>
      <c r="L2762" s="373">
        <f>IPMT('Assumptions (T&amp;D) old'!$B$100,Model!X$1,'Assumptions (T&amp;D) old'!$B$103,Model!$K$2699)</f>
        <v>-0.02125685349</v>
      </c>
      <c r="M2762" s="373">
        <f>IPMT('Assumptions (T&amp;D) old'!$B$100,Model!Y$1,'Assumptions (T&amp;D) old'!$B$103,Model!$K$2699)</f>
        <v>-0.02015329003</v>
      </c>
      <c r="N2762" s="373">
        <f>IPMT('Assumptions (T&amp;D) old'!$B$100,Model!Z$1,'Assumptions (T&amp;D) old'!$B$103,Model!$K$2699)</f>
        <v>-0.0189973073</v>
      </c>
      <c r="O2762" s="373">
        <f>IPMT('Assumptions (T&amp;D) old'!$B$100,Model!AA$1,'Assumptions (T&amp;D) old'!$B$103,Model!$K$2699)</f>
        <v>-0.0177864154</v>
      </c>
      <c r="P2762" s="373">
        <f>IPMT('Assumptions (T&amp;D) old'!$B$100,Model!AB$1,'Assumptions (T&amp;D) old'!$B$103,Model!$K$2699)</f>
        <v>-0.01651800613</v>
      </c>
      <c r="Q2762" s="373">
        <f>IPMT('Assumptions (T&amp;D) old'!$B$100,Model!AC$1,'Assumptions (T&amp;D) old'!$B$103,Model!$K$2699)</f>
        <v>-0.01518934743</v>
      </c>
      <c r="R2762" s="373">
        <f>IPMT('Assumptions (T&amp;D) old'!$B$100,Model!AD$1,'Assumptions (T&amp;D) old'!$B$103,Model!$K$2699)</f>
        <v>-0.01379757743</v>
      </c>
      <c r="S2762" s="373">
        <f>IPMT('Assumptions (T&amp;D) old'!$B$100,Model!AE$1,'Assumptions (T&amp;D) old'!$B$103,Model!$K$2699)</f>
        <v>-0.01233969836</v>
      </c>
      <c r="T2762" s="373">
        <f>IPMT('Assumptions (T&amp;D) old'!$B$100,Model!AF$1,'Assumptions (T&amp;D) old'!$B$103,Model!$K$2699)</f>
        <v>-0.01081257003</v>
      </c>
      <c r="U2762" s="373">
        <f>IPMT('Assumptions (T&amp;D) old'!$B$100,Model!AG$1,'Assumptions (T&amp;D) old'!$B$103,Model!$K$2699)</f>
        <v>-0.009212903106</v>
      </c>
      <c r="V2762" s="373">
        <f>IPMT('Assumptions (T&amp;D) old'!$B$100,Model!AH$1,'Assumptions (T&amp;D) old'!$B$103,Model!$K$2699)</f>
        <v>-0.007537252004</v>
      </c>
      <c r="W2762" s="373">
        <f>IPMT('Assumptions (T&amp;D) old'!$B$100,Model!AI$1,'Assumptions (T&amp;D) old'!$B$103,Model!$K$2699)</f>
        <v>-0.005782007474</v>
      </c>
      <c r="X2762" s="373">
        <f>IPMT('Assumptions (T&amp;D) old'!$B$100,Model!AJ$1,'Assumptions (T&amp;D) old'!$B$103,Model!$K$2699)</f>
        <v>-0.003943388829</v>
      </c>
      <c r="Y2762" s="373">
        <f>IPMT('Assumptions (T&amp;D) old'!$B$100,Model!AK$1,'Assumptions (T&amp;D) old'!$B$103,Model!$K$2699)</f>
        <v>-0.002017435799</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-0.03281994691</v>
      </c>
      <c r="M2763" s="373">
        <f>IPMT('Assumptions (T&amp;D) old'!$B$100,Model!X$1,'Assumptions (T&amp;D) old'!$B$103,Model!$L$2699)</f>
        <v>-0.03127015179</v>
      </c>
      <c r="N2763" s="373">
        <f>IPMT('Assumptions (T&amp;D) old'!$B$100,Model!Y$1,'Assumptions (T&amp;D) old'!$B$103,Model!$L$2699)</f>
        <v>-0.02964674139</v>
      </c>
      <c r="O2763" s="373">
        <f>IPMT('Assumptions (T&amp;D) old'!$B$100,Model!Z$1,'Assumptions (T&amp;D) old'!$B$103,Model!$L$2699)</f>
        <v>-0.02794621901</v>
      </c>
      <c r="P2763" s="373">
        <f>IPMT('Assumptions (T&amp;D) old'!$B$100,Model!AA$1,'Assumptions (T&amp;D) old'!$B$103,Model!$L$2699)</f>
        <v>-0.02616492181</v>
      </c>
      <c r="Q2763" s="373">
        <f>IPMT('Assumptions (T&amp;D) old'!$B$100,Model!AB$1,'Assumptions (T&amp;D) old'!$B$103,Model!$L$2699)</f>
        <v>-0.02429901299</v>
      </c>
      <c r="R2763" s="373">
        <f>IPMT('Assumptions (T&amp;D) old'!$B$100,Model!AC$1,'Assumptions (T&amp;D) old'!$B$103,Model!$L$2699)</f>
        <v>-0.0223444735</v>
      </c>
      <c r="S2763" s="373">
        <f>IPMT('Assumptions (T&amp;D) old'!$B$100,Model!AD$1,'Assumptions (T&amp;D) old'!$B$103,Model!$L$2699)</f>
        <v>-0.02029709339</v>
      </c>
      <c r="T2763" s="373">
        <f>IPMT('Assumptions (T&amp;D) old'!$B$100,Model!AE$1,'Assumptions (T&amp;D) old'!$B$103,Model!$L$2699)</f>
        <v>-0.01815246273</v>
      </c>
      <c r="U2763" s="373">
        <f>IPMT('Assumptions (T&amp;D) old'!$B$100,Model!AF$1,'Assumptions (T&amp;D) old'!$B$103,Model!$L$2699)</f>
        <v>-0.0159059621</v>
      </c>
      <c r="V2763" s="373">
        <f>IPMT('Assumptions (T&amp;D) old'!$B$100,Model!AG$1,'Assumptions (T&amp;D) old'!$B$103,Model!$L$2699)</f>
        <v>-0.0135527527</v>
      </c>
      <c r="W2763" s="373">
        <f>IPMT('Assumptions (T&amp;D) old'!$B$100,Model!AH$1,'Assumptions (T&amp;D) old'!$B$103,Model!$L$2699)</f>
        <v>-0.01108776585</v>
      </c>
      <c r="X2763" s="373">
        <f>IPMT('Assumptions (T&amp;D) old'!$B$100,Model!AI$1,'Assumptions (T&amp;D) old'!$B$103,Model!$L$2699)</f>
        <v>-0.008505692127</v>
      </c>
      <c r="Y2763" s="373">
        <f>IPMT('Assumptions (T&amp;D) old'!$B$100,Model!AJ$1,'Assumptions (T&amp;D) old'!$B$103,Model!$L$2699)</f>
        <v>-0.0058009699</v>
      </c>
      <c r="Z2763" s="373">
        <f>IPMT('Assumptions (T&amp;D) old'!$B$100,Model!AK$1,'Assumptions (T&amp;D) old'!$B$103,Model!$L$2699)</f>
        <v>-0.002967773368</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-0.03985843638</v>
      </c>
      <c r="N2764" s="373">
        <f>IPMT('Assumptions (T&amp;D) old'!$B$100,Model!X$1,'Assumptions (T&amp;D) old'!$B$103,Model!$M$2699)</f>
        <v>-0.0379762758</v>
      </c>
      <c r="O2764" s="373">
        <f>IPMT('Assumptions (T&amp;D) old'!$B$100,Model!Y$1,'Assumptions (T&amp;D) old'!$B$103,Model!$M$2699)</f>
        <v>-0.03600471259</v>
      </c>
      <c r="P2764" s="373">
        <f>IPMT('Assumptions (T&amp;D) old'!$B$100,Model!Z$1,'Assumptions (T&amp;D) old'!$B$103,Model!$M$2699)</f>
        <v>-0.03393950013</v>
      </c>
      <c r="Q2764" s="373">
        <f>IPMT('Assumptions (T&amp;D) old'!$B$100,Model!AA$1,'Assumptions (T&amp;D) old'!$B$103,Model!$M$2699)</f>
        <v>-0.03177619007</v>
      </c>
      <c r="R2764" s="373">
        <f>IPMT('Assumptions (T&amp;D) old'!$B$100,Model!AB$1,'Assumptions (T&amp;D) old'!$B$103,Model!$M$2699)</f>
        <v>-0.02951012279</v>
      </c>
      <c r="S2764" s="373">
        <f>IPMT('Assumptions (T&amp;D) old'!$B$100,Model!AC$1,'Assumptions (T&amp;D) old'!$B$103,Model!$M$2699)</f>
        <v>-0.02713641731</v>
      </c>
      <c r="T2764" s="373">
        <f>IPMT('Assumptions (T&amp;D) old'!$B$100,Model!AD$1,'Assumptions (T&amp;D) old'!$B$103,Model!$M$2699)</f>
        <v>-0.02464996083</v>
      </c>
      <c r="U2764" s="373">
        <f>IPMT('Assumptions (T&amp;D) old'!$B$100,Model!AE$1,'Assumptions (T&amp;D) old'!$B$103,Model!$M$2699)</f>
        <v>-0.02204539766</v>
      </c>
      <c r="V2764" s="373">
        <f>IPMT('Assumptions (T&amp;D) old'!$B$100,Model!AF$1,'Assumptions (T&amp;D) old'!$B$103,Model!$M$2699)</f>
        <v>-0.01931711774</v>
      </c>
      <c r="W2764" s="373">
        <f>IPMT('Assumptions (T&amp;D) old'!$B$100,Model!AG$1,'Assumptions (T&amp;D) old'!$B$103,Model!$M$2699)</f>
        <v>-0.01645924452</v>
      </c>
      <c r="X2764" s="373">
        <f>IPMT('Assumptions (T&amp;D) old'!$B$100,Model!AH$1,'Assumptions (T&amp;D) old'!$B$103,Model!$M$2699)</f>
        <v>-0.01346562232</v>
      </c>
      <c r="Y2764" s="373">
        <f>IPMT('Assumptions (T&amp;D) old'!$B$100,Model!AI$1,'Assumptions (T&amp;D) old'!$B$103,Model!$M$2699)</f>
        <v>-0.01032980307</v>
      </c>
      <c r="Z2764" s="373">
        <f>IPMT('Assumptions (T&amp;D) old'!$B$100,Model!AJ$1,'Assumptions (T&amp;D) old'!$B$103,Model!$M$2699)</f>
        <v>-0.007045032411</v>
      </c>
      <c r="AA2764" s="373">
        <f>IPMT('Assumptions (T&amp;D) old'!$B$100,Model!AK$1,'Assumptions (T&amp;D) old'!$B$103,Model!$M$2699)</f>
        <v>-0.00360423514</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-0.06348611162</v>
      </c>
      <c r="O2765" s="373">
        <f>IPMT('Assumptions (T&amp;D) old'!$B$100,Model!X$1,'Assumptions (T&amp;D) old'!$B$103,Model!$N$2699)</f>
        <v>-0.06048822541</v>
      </c>
      <c r="P2765" s="373">
        <f>IPMT('Assumptions (T&amp;D) old'!$B$100,Model!Y$1,'Assumptions (T&amp;D) old'!$B$103,Model!$N$2699)</f>
        <v>-0.05734793961</v>
      </c>
      <c r="Q2765" s="373">
        <f>IPMT('Assumptions (T&amp;D) old'!$B$100,Model!Z$1,'Assumptions (T&amp;D) old'!$B$103,Model!$N$2699)</f>
        <v>-0.05405849023</v>
      </c>
      <c r="R2765" s="373">
        <f>IPMT('Assumptions (T&amp;D) old'!$B$100,Model!AA$1,'Assumptions (T&amp;D) old'!$B$103,Model!$N$2699)</f>
        <v>-0.050612792</v>
      </c>
      <c r="S2765" s="373">
        <f>IPMT('Assumptions (T&amp;D) old'!$B$100,Model!AB$1,'Assumptions (T&amp;D) old'!$B$103,Model!$N$2699)</f>
        <v>-0.04700342311</v>
      </c>
      <c r="T2765" s="373">
        <f>IPMT('Assumptions (T&amp;D) old'!$B$100,Model!AC$1,'Assumptions (T&amp;D) old'!$B$103,Model!$N$2699)</f>
        <v>-0.04322260919</v>
      </c>
      <c r="U2765" s="373">
        <f>IPMT('Assumptions (T&amp;D) old'!$B$100,Model!AD$1,'Assumptions (T&amp;D) old'!$B$103,Model!$N$2699)</f>
        <v>-0.03926220662</v>
      </c>
      <c r="V2765" s="373">
        <f>IPMT('Assumptions (T&amp;D) old'!$B$100,Model!AE$1,'Assumptions (T&amp;D) old'!$B$103,Model!$N$2699)</f>
        <v>-0.03511368492</v>
      </c>
      <c r="W2765" s="373">
        <f>IPMT('Assumptions (T&amp;D) old'!$B$100,Model!AF$1,'Assumptions (T&amp;D) old'!$B$103,Model!$N$2699)</f>
        <v>-0.03076810844</v>
      </c>
      <c r="X2765" s="373">
        <f>IPMT('Assumptions (T&amp;D) old'!$B$100,Model!AG$1,'Assumptions (T&amp;D) old'!$B$103,Model!$N$2699)</f>
        <v>-0.02621611708</v>
      </c>
      <c r="Y2765" s="373">
        <f>IPMT('Assumptions (T&amp;D) old'!$B$100,Model!AH$1,'Assumptions (T&amp;D) old'!$B$103,Model!$N$2699)</f>
        <v>-0.02144790613</v>
      </c>
      <c r="Z2765" s="373">
        <f>IPMT('Assumptions (T&amp;D) old'!$B$100,Model!AI$1,'Assumptions (T&amp;D) old'!$B$103,Model!$N$2699)</f>
        <v>-0.01645320516</v>
      </c>
      <c r="AA2765" s="373">
        <f>IPMT('Assumptions (T&amp;D) old'!$B$100,Model!AJ$1,'Assumptions (T&amp;D) old'!$B$103,Model!$N$2699)</f>
        <v>-0.01122125589</v>
      </c>
      <c r="AB2765" s="373">
        <f>IPMT('Assumptions (T&amp;D) old'!$B$100,Model!AK$1,'Assumptions (T&amp;D) old'!$B$103,Model!$N$2699)</f>
        <v>-0.005740789033</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-0.05645713373</v>
      </c>
      <c r="P2766" s="373">
        <f>IPMT('Assumptions (T&amp;D) old'!$B$100,Model!X$1,'Assumptions (T&amp;D) old'!$B$103,Model!$O$2699)</f>
        <v>-0.05379116382</v>
      </c>
      <c r="Q2766" s="373">
        <f>IPMT('Assumptions (T&amp;D) old'!$B$100,Model!Y$1,'Assumptions (T&amp;D) old'!$B$103,Model!$O$2699)</f>
        <v>-0.05099856035</v>
      </c>
      <c r="R2766" s="373">
        <f>IPMT('Assumptions (T&amp;D) old'!$B$100,Model!Z$1,'Assumptions (T&amp;D) old'!$B$103,Model!$O$2699)</f>
        <v>-0.04807330822</v>
      </c>
      <c r="S2766" s="373">
        <f>IPMT('Assumptions (T&amp;D) old'!$B$100,Model!AA$1,'Assumptions (T&amp;D) old'!$B$103,Model!$O$2699)</f>
        <v>-0.04500910661</v>
      </c>
      <c r="T2766" s="373">
        <f>IPMT('Assumptions (T&amp;D) old'!$B$100,Model!AB$1,'Assumptions (T&amp;D) old'!$B$103,Model!$O$2699)</f>
        <v>-0.04179935542</v>
      </c>
      <c r="U2766" s="373">
        <f>IPMT('Assumptions (T&amp;D) old'!$B$100,Model!AC$1,'Assumptions (T&amp;D) old'!$B$103,Model!$O$2699)</f>
        <v>-0.03843714105</v>
      </c>
      <c r="V2766" s="373">
        <f>IPMT('Assumptions (T&amp;D) old'!$B$100,Model!AD$1,'Assumptions (T&amp;D) old'!$B$103,Model!$O$2699)</f>
        <v>-0.0349152215</v>
      </c>
      <c r="W2766" s="373">
        <f>IPMT('Assumptions (T&amp;D) old'!$B$100,Model!AE$1,'Assumptions (T&amp;D) old'!$B$103,Model!$O$2699)</f>
        <v>-0.03122601077</v>
      </c>
      <c r="X2766" s="373">
        <f>IPMT('Assumptions (T&amp;D) old'!$B$100,Model!AF$1,'Assumptions (T&amp;D) old'!$B$103,Model!$O$2699)</f>
        <v>-0.02736156253</v>
      </c>
      <c r="Y2766" s="373">
        <f>IPMT('Assumptions (T&amp;D) old'!$B$100,Model!AG$1,'Assumptions (T&amp;D) old'!$B$103,Model!$O$2699)</f>
        <v>-0.02331355299</v>
      </c>
      <c r="Z2766" s="373">
        <f>IPMT('Assumptions (T&amp;D) old'!$B$100,Model!AH$1,'Assumptions (T&amp;D) old'!$B$103,Model!$O$2699)</f>
        <v>-0.01907326301</v>
      </c>
      <c r="AA2766" s="373">
        <f>IPMT('Assumptions (T&amp;D) old'!$B$100,Model!AI$1,'Assumptions (T&amp;D) old'!$B$103,Model!$O$2699)</f>
        <v>-0.01463155925</v>
      </c>
      <c r="AB2766" s="373">
        <f>IPMT('Assumptions (T&amp;D) old'!$B$100,Model!AJ$1,'Assumptions (T&amp;D) old'!$B$103,Model!$O$2699)</f>
        <v>-0.009978874563</v>
      </c>
      <c r="AC2766" s="373">
        <f>IPMT('Assumptions (T&amp;D) old'!$B$100,Model!AK$1,'Assumptions (T&amp;D) old'!$B$103,Model!$O$2699)</f>
        <v>-0.005105187353</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-0.07734549065</v>
      </c>
      <c r="Q2767" s="373">
        <f>IPMT('Assumptions (T&amp;D) old'!$B$100,Model!X$1,'Assumptions (T&amp;D) old'!$B$103,Model!$P$2699)</f>
        <v>-0.07369314884</v>
      </c>
      <c r="R2767" s="373">
        <f>IPMT('Assumptions (T&amp;D) old'!$B$100,Model!Y$1,'Assumptions (T&amp;D) old'!$B$103,Model!$P$2699)</f>
        <v>-0.0698673208</v>
      </c>
      <c r="S2767" s="373">
        <f>IPMT('Assumptions (T&amp;D) old'!$B$100,Model!Z$1,'Assumptions (T&amp;D) old'!$B$103,Model!$P$2699)</f>
        <v>-0.06585976592</v>
      </c>
      <c r="T2767" s="373">
        <f>IPMT('Assumptions (T&amp;D) old'!$B$100,Model!AA$1,'Assumptions (T&amp;D) old'!$B$103,Model!$P$2699)</f>
        <v>-0.06166185218</v>
      </c>
      <c r="U2767" s="373">
        <f>IPMT('Assumptions (T&amp;D) old'!$B$100,Model!AB$1,'Assumptions (T&amp;D) old'!$B$103,Model!$P$2699)</f>
        <v>-0.05726453755</v>
      </c>
      <c r="V2767" s="373">
        <f>IPMT('Assumptions (T&amp;D) old'!$B$100,Model!AC$1,'Assumptions (T&amp;D) old'!$B$103,Model!$P$2699)</f>
        <v>-0.05265835046</v>
      </c>
      <c r="W2767" s="373">
        <f>IPMT('Assumptions (T&amp;D) old'!$B$100,Model!AD$1,'Assumptions (T&amp;D) old'!$B$103,Model!$P$2699)</f>
        <v>-0.04783336949</v>
      </c>
      <c r="X2767" s="373">
        <f>IPMT('Assumptions (T&amp;D) old'!$B$100,Model!AE$1,'Assumptions (T&amp;D) old'!$B$103,Model!$P$2699)</f>
        <v>-0.04277920193</v>
      </c>
      <c r="Y2767" s="373">
        <f>IPMT('Assumptions (T&amp;D) old'!$B$100,Model!AF$1,'Assumptions (T&amp;D) old'!$B$103,Model!$P$2699)</f>
        <v>-0.0374849614</v>
      </c>
      <c r="Z2767" s="373">
        <f>IPMT('Assumptions (T&amp;D) old'!$B$100,Model!AG$1,'Assumptions (T&amp;D) old'!$B$103,Model!$P$2699)</f>
        <v>-0.03193924445</v>
      </c>
      <c r="AA2767" s="373">
        <f>IPMT('Assumptions (T&amp;D) old'!$B$100,Model!AH$1,'Assumptions (T&amp;D) old'!$B$103,Model!$P$2699)</f>
        <v>-0.02613010595</v>
      </c>
      <c r="AB2767" s="373">
        <f>IPMT('Assumptions (T&amp;D) old'!$B$100,Model!AI$1,'Assumptions (T&amp;D) old'!$B$103,Model!$P$2699)</f>
        <v>-0.02004503337</v>
      </c>
      <c r="AC2767" s="373">
        <f>IPMT('Assumptions (T&amp;D) old'!$B$100,Model!AJ$1,'Assumptions (T&amp;D) old'!$B$103,Model!$P$2699)</f>
        <v>-0.01367091983</v>
      </c>
      <c r="AD2767" s="373">
        <f>IPMT('Assumptions (T&amp;D) old'!$B$100,Model!AK$1,'Assumptions (T&amp;D) old'!$B$103,Model!$P$2699)</f>
        <v>-0.006994035911</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-0.1219284759</v>
      </c>
      <c r="R2768" s="373">
        <f>IPMT('Assumptions (T&amp;D) old'!$B$100,Model!X$1,'Assumptions (T&amp;D) old'!$B$103,Model!$Q$2699)</f>
        <v>-0.1161708749</v>
      </c>
      <c r="S2768" s="373">
        <f>IPMT('Assumptions (T&amp;D) old'!$B$100,Model!Y$1,'Assumptions (T&amp;D) old'!$B$103,Model!$Q$2699)</f>
        <v>-0.1101397879</v>
      </c>
      <c r="T2768" s="373">
        <f>IPMT('Assumptions (T&amp;D) old'!$B$100,Model!Z$1,'Assumptions (T&amp;D) old'!$B$103,Model!$Q$2699)</f>
        <v>-0.1038222243</v>
      </c>
      <c r="U2768" s="373">
        <f>IPMT('Assumptions (T&amp;D) old'!$B$100,Model!AA$1,'Assumptions (T&amp;D) old'!$B$103,Model!$Q$2699)</f>
        <v>-0.09720457641</v>
      </c>
      <c r="V2768" s="373">
        <f>IPMT('Assumptions (T&amp;D) old'!$B$100,Model!AB$1,'Assumptions (T&amp;D) old'!$B$103,Model!$Q$2699)</f>
        <v>-0.09027259024</v>
      </c>
      <c r="W2768" s="373">
        <f>IPMT('Assumptions (T&amp;D) old'!$B$100,Model!AC$1,'Assumptions (T&amp;D) old'!$B$103,Model!$Q$2699)</f>
        <v>-0.08301133472</v>
      </c>
      <c r="X2768" s="373">
        <f>IPMT('Assumptions (T&amp;D) old'!$B$100,Model!AD$1,'Assumptions (T&amp;D) old'!$B$103,Model!$Q$2699)</f>
        <v>-0.07540516957</v>
      </c>
      <c r="Y2768" s="373">
        <f>IPMT('Assumptions (T&amp;D) old'!$B$100,Model!AE$1,'Assumptions (T&amp;D) old'!$B$103,Model!$Q$2699)</f>
        <v>-0.06743771157</v>
      </c>
      <c r="Z2768" s="373">
        <f>IPMT('Assumptions (T&amp;D) old'!$B$100,Model!AF$1,'Assumptions (T&amp;D) old'!$B$103,Model!$Q$2699)</f>
        <v>-0.05909179932</v>
      </c>
      <c r="AA2768" s="373">
        <f>IPMT('Assumptions (T&amp;D) old'!$B$100,Model!AG$1,'Assumptions (T&amp;D) old'!$B$103,Model!$Q$2699)</f>
        <v>-0.05034945624</v>
      </c>
      <c r="AB2768" s="373">
        <f>IPMT('Assumptions (T&amp;D) old'!$B$100,Model!AH$1,'Assumptions (T&amp;D) old'!$B$103,Model!$Q$2699)</f>
        <v>-0.04119185186</v>
      </c>
      <c r="AC2768" s="373">
        <f>IPMT('Assumptions (T&amp;D) old'!$B$100,Model!AI$1,'Assumptions (T&amp;D) old'!$B$103,Model!$Q$2699)</f>
        <v>-0.03159926127</v>
      </c>
      <c r="AD2768" s="373">
        <f>IPMT('Assumptions (T&amp;D) old'!$B$100,Model!AJ$1,'Assumptions (T&amp;D) old'!$B$103,Model!$Q$2699)</f>
        <v>-0.02155102263</v>
      </c>
      <c r="AE2768" s="373">
        <f>IPMT('Assumptions (T&amp;D) old'!$B$100,Model!AK$1,'Assumptions (T&amp;D) old'!$B$103,Model!$Q$2699)</f>
        <v>-0.01102549265</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-0.1411873365</v>
      </c>
      <c r="S2769" s="373">
        <f>IPMT('Assumptions (T&amp;D) old'!$B$100,Model!X$1,'Assumptions (T&amp;D) old'!$B$103,Model!$R$2699)</f>
        <v>-0.1345203103</v>
      </c>
      <c r="T2769" s="373">
        <f>IPMT('Assumptions (T&amp;D) old'!$B$100,Model!Y$1,'Assumptions (T&amp;D) old'!$B$103,Model!$R$2699)</f>
        <v>-0.1275366004</v>
      </c>
      <c r="U2769" s="373">
        <f>IPMT('Assumptions (T&amp;D) old'!$B$100,Model!Z$1,'Assumptions (T&amp;D) old'!$B$103,Model!$R$2699)</f>
        <v>-0.1202211642</v>
      </c>
      <c r="V2769" s="373">
        <f>IPMT('Assumptions (T&amp;D) old'!$B$100,Model!AA$1,'Assumptions (T&amp;D) old'!$B$103,Model!$R$2699)</f>
        <v>-0.1125582448</v>
      </c>
      <c r="W2769" s="373">
        <f>IPMT('Assumptions (T&amp;D) old'!$B$100,Model!AB$1,'Assumptions (T&amp;D) old'!$B$103,Model!$R$2699)</f>
        <v>-0.1045313368</v>
      </c>
      <c r="X2769" s="373">
        <f>IPMT('Assumptions (T&amp;D) old'!$B$100,Model!AC$1,'Assumptions (T&amp;D) old'!$B$103,Model!$R$2699)</f>
        <v>-0.0961231506</v>
      </c>
      <c r="Y2769" s="373">
        <f>IPMT('Assumptions (T&amp;D) old'!$B$100,Model!AD$1,'Assumptions (T&amp;D) old'!$B$103,Model!$R$2699)</f>
        <v>-0.08731557557</v>
      </c>
      <c r="Z2769" s="373">
        <f>IPMT('Assumptions (T&amp;D) old'!$B$100,Model!AE$1,'Assumptions (T&amp;D) old'!$B$103,Model!$R$2699)</f>
        <v>-0.07808964074</v>
      </c>
      <c r="AA2769" s="373">
        <f>IPMT('Assumptions (T&amp;D) old'!$B$100,Model!AF$1,'Assumptions (T&amp;D) old'!$B$103,Model!$R$2699)</f>
        <v>-0.06842547399</v>
      </c>
      <c r="AB2769" s="373">
        <f>IPMT('Assumptions (T&amp;D) old'!$B$100,Model!AG$1,'Assumptions (T&amp;D) old'!$B$103,Model!$R$2699)</f>
        <v>-0.05830225933</v>
      </c>
      <c r="AC2769" s="373">
        <f>IPMT('Assumptions (T&amp;D) old'!$B$100,Model!AH$1,'Assumptions (T&amp;D) old'!$B$103,Model!$R$2699)</f>
        <v>-0.04769819197</v>
      </c>
      <c r="AD2769" s="373">
        <f>IPMT('Assumptions (T&amp;D) old'!$B$100,Model!AI$1,'Assumptions (T&amp;D) old'!$B$103,Model!$R$2699)</f>
        <v>-0.03659043141</v>
      </c>
      <c r="AE2769" s="373">
        <f>IPMT('Assumptions (T&amp;D) old'!$B$100,Model!AJ$1,'Assumptions (T&amp;D) old'!$B$103,Model!$R$2699)</f>
        <v>-0.02495505223</v>
      </c>
      <c r="AF2769" s="373">
        <f>IPMT('Assumptions (T&amp;D) old'!$B$100,Model!AK$1,'Assumptions (T&amp;D) old'!$B$103,Model!$R$2699)</f>
        <v>-0.01276699253</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-0.1337754477</v>
      </c>
      <c r="T2770" s="373">
        <f>IPMT('Assumptions (T&amp;D) old'!$B$100,Model!X$1,'Assumptions (T&amp;D) old'!$B$103,Model!$S$2699)</f>
        <v>-0.1274584193</v>
      </c>
      <c r="U2770" s="373">
        <f>IPMT('Assumptions (T&amp;D) old'!$B$100,Model!Y$1,'Assumptions (T&amp;D) old'!$B$103,Model!$S$2699)</f>
        <v>-0.120841332</v>
      </c>
      <c r="V2770" s="373">
        <f>IPMT('Assumptions (T&amp;D) old'!$B$100,Model!Z$1,'Assumptions (T&amp;D) old'!$B$103,Model!$S$2699)</f>
        <v>-0.1139099331</v>
      </c>
      <c r="W2770" s="373">
        <f>IPMT('Assumptions (T&amp;D) old'!$B$100,Model!AA$1,'Assumptions (T&amp;D) old'!$B$103,Model!$S$2699)</f>
        <v>-0.1066492928</v>
      </c>
      <c r="X2770" s="373">
        <f>IPMT('Assumptions (T&amp;D) old'!$B$100,Model!AB$1,'Assumptions (T&amp;D) old'!$B$103,Model!$S$2699)</f>
        <v>-0.09904377205</v>
      </c>
      <c r="Y2770" s="373">
        <f>IPMT('Assumptions (T&amp;D) old'!$B$100,Model!AC$1,'Assumptions (T&amp;D) old'!$B$103,Model!$S$2699)</f>
        <v>-0.09107698907</v>
      </c>
      <c r="Z2770" s="373">
        <f>IPMT('Assumptions (T&amp;D) old'!$B$100,Model!AD$1,'Assumptions (T&amp;D) old'!$B$103,Model!$S$2699)</f>
        <v>-0.08273178389</v>
      </c>
      <c r="AA2770" s="373">
        <f>IPMT('Assumptions (T&amp;D) old'!$B$100,Model!AE$1,'Assumptions (T&amp;D) old'!$B$103,Model!$S$2699)</f>
        <v>-0.07399018146</v>
      </c>
      <c r="AB2770" s="373">
        <f>IPMT('Assumptions (T&amp;D) old'!$B$100,Model!AF$1,'Assumptions (T&amp;D) old'!$B$103,Model!$S$2699)</f>
        <v>-0.06483335292</v>
      </c>
      <c r="AC2770" s="373">
        <f>IPMT('Assumptions (T&amp;D) old'!$B$100,Model!AG$1,'Assumptions (T&amp;D) old'!$B$103,Model!$S$2699)</f>
        <v>-0.05524157503</v>
      </c>
      <c r="AD2770" s="373">
        <f>IPMT('Assumptions (T&amp;D) old'!$B$100,Model!AH$1,'Assumptions (T&amp;D) old'!$B$103,Model!$S$2699)</f>
        <v>-0.04519418768</v>
      </c>
      <c r="AE2770" s="373">
        <f>IPMT('Assumptions (T&amp;D) old'!$B$100,Model!AI$1,'Assumptions (T&amp;D) old'!$B$103,Model!$S$2699)</f>
        <v>-0.03466954944</v>
      </c>
      <c r="AF2770" s="373">
        <f>IPMT('Assumptions (T&amp;D) old'!$B$100,Model!AJ$1,'Assumptions (T&amp;D) old'!$B$103,Model!$S$2699)</f>
        <v>-0.02364499088</v>
      </c>
      <c r="AG2770" s="373">
        <f>IPMT('Assumptions (T&amp;D) old'!$B$100,Model!AK$1,'Assumptions (T&amp;D) old'!$B$103,Model!$S$2699)</f>
        <v>-0.01209676578</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-0.111287937</v>
      </c>
      <c r="U2771" s="373">
        <f>IPMT('Assumptions (T&amp;D) old'!$B$100,Model!X$1,'Assumptions (T&amp;D) old'!$B$103,Model!$T$2699)</f>
        <v>-0.1060327943</v>
      </c>
      <c r="V2771" s="373">
        <f>IPMT('Assumptions (T&amp;D) old'!$B$100,Model!Y$1,'Assumptions (T&amp;D) old'!$B$103,Model!$T$2699)</f>
        <v>-0.1005280324</v>
      </c>
      <c r="W2771" s="373">
        <f>IPMT('Assumptions (T&amp;D) old'!$B$100,Model!Z$1,'Assumptions (T&amp;D) old'!$B$103,Model!$T$2699)</f>
        <v>-0.09476179433</v>
      </c>
      <c r="X2771" s="373">
        <f>IPMT('Assumptions (T&amp;D) old'!$B$100,Model!AA$1,'Assumptions (T&amp;D) old'!$B$103,Model!$T$2699)</f>
        <v>-0.08872165993</v>
      </c>
      <c r="Y2771" s="373">
        <f>IPMT('Assumptions (T&amp;D) old'!$B$100,Model!AB$1,'Assumptions (T&amp;D) old'!$B$103,Model!$T$2699)</f>
        <v>-0.08239461914</v>
      </c>
      <c r="Z2771" s="373">
        <f>IPMT('Assumptions (T&amp;D) old'!$B$100,Model!AC$1,'Assumptions (T&amp;D) old'!$B$103,Model!$T$2699)</f>
        <v>-0.07576704391</v>
      </c>
      <c r="AA2771" s="373">
        <f>IPMT('Assumptions (T&amp;D) old'!$B$100,Model!AD$1,'Assumptions (T&amp;D) old'!$B$103,Model!$T$2699)</f>
        <v>-0.06882465886</v>
      </c>
      <c r="AB2771" s="373">
        <f>IPMT('Assumptions (T&amp;D) old'!$B$100,Model!AE$1,'Assumptions (T&amp;D) old'!$B$103,Model!$T$2699)</f>
        <v>-0.06155251053</v>
      </c>
      <c r="AC2771" s="373">
        <f>IPMT('Assumptions (T&amp;D) old'!$B$100,Model!AF$1,'Assumptions (T&amp;D) old'!$B$103,Model!$T$2699)</f>
        <v>-0.05393493514</v>
      </c>
      <c r="AD2771" s="373">
        <f>IPMT('Assumptions (T&amp;D) old'!$B$100,Model!AG$1,'Assumptions (T&amp;D) old'!$B$103,Model!$T$2699)</f>
        <v>-0.04595552492</v>
      </c>
      <c r="AE2771" s="373">
        <f>IPMT('Assumptions (T&amp;D) old'!$B$100,Model!AH$1,'Assumptions (T&amp;D) old'!$B$103,Model!$T$2699)</f>
        <v>-0.03759709272</v>
      </c>
      <c r="AF2771" s="373">
        <f>IPMT('Assumptions (T&amp;D) old'!$B$100,Model!AI$1,'Assumptions (T&amp;D) old'!$B$103,Model!$T$2699)</f>
        <v>-0.02884163499</v>
      </c>
      <c r="AG2771" s="373">
        <f>IPMT('Assumptions (T&amp;D) old'!$B$100,Model!AJ$1,'Assumptions (T&amp;D) old'!$B$103,Model!$T$2699)</f>
        <v>-0.01967029302</v>
      </c>
      <c r="AH2771" s="373">
        <f>IPMT('Assumptions (T&amp;D) old'!$B$100,Model!AK$1,'Assumptions (T&amp;D) old'!$B$103,Model!$T$2699)</f>
        <v>-0.0100633123</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-0.1126936531</v>
      </c>
      <c r="V2772" s="373">
        <f>IPMT('Assumptions (T&amp;D) old'!$B$100,Model!X$1,'Assumptions (T&amp;D) old'!$B$103,Model!$U$2699)</f>
        <v>-0.107372131</v>
      </c>
      <c r="W2772" s="373">
        <f>IPMT('Assumptions (T&amp;D) old'!$B$100,Model!Y$1,'Assumptions (T&amp;D) old'!$B$103,Model!$U$2699)</f>
        <v>-0.1017978365</v>
      </c>
      <c r="X2772" s="373">
        <f>IPMT('Assumptions (T&amp;D) old'!$B$100,Model!Z$1,'Assumptions (T&amp;D) old'!$B$103,Model!$U$2699)</f>
        <v>-0.09595876312</v>
      </c>
      <c r="Y2772" s="373">
        <f>IPMT('Assumptions (T&amp;D) old'!$B$100,Model!AA$1,'Assumptions (T&amp;D) old'!$B$103,Model!$U$2699)</f>
        <v>-0.0898423337</v>
      </c>
      <c r="Z2772" s="373">
        <f>IPMT('Assumptions (T&amp;D) old'!$B$100,Model!AB$1,'Assumptions (T&amp;D) old'!$B$103,Model!$U$2699)</f>
        <v>-0.08343537389</v>
      </c>
      <c r="AA2772" s="373">
        <f>IPMT('Assumptions (T&amp;D) old'!$B$100,Model!AC$1,'Assumptions (T&amp;D) old'!$B$103,Model!$U$2699)</f>
        <v>-0.07672408348</v>
      </c>
      <c r="AB2772" s="373">
        <f>IPMT('Assumptions (T&amp;D) old'!$B$100,Model!AD$1,'Assumptions (T&amp;D) old'!$B$103,Model!$U$2699)</f>
        <v>-0.06969400678</v>
      </c>
      <c r="AC2772" s="373">
        <f>IPMT('Assumptions (T&amp;D) old'!$B$100,Model!AE$1,'Assumptions (T&amp;D) old'!$B$103,Model!$U$2699)</f>
        <v>-0.06233000144</v>
      </c>
      <c r="AD2772" s="373">
        <f>IPMT('Assumptions (T&amp;D) old'!$B$100,Model!AF$1,'Assumptions (T&amp;D) old'!$B$103,Model!$U$2699)</f>
        <v>-0.05461620584</v>
      </c>
      <c r="AE2772" s="373">
        <f>IPMT('Assumptions (T&amp;D) old'!$B$100,Model!AG$1,'Assumptions (T&amp;D) old'!$B$103,Model!$U$2699)</f>
        <v>-0.04653600495</v>
      </c>
      <c r="AF2772" s="373">
        <f>IPMT('Assumptions (T&amp;D) old'!$B$100,Model!AH$1,'Assumptions (T&amp;D) old'!$B$103,Model!$U$2699)</f>
        <v>-0.03807199452</v>
      </c>
      <c r="AG2772" s="373">
        <f>IPMT('Assumptions (T&amp;D) old'!$B$100,Model!AI$1,'Assumptions (T&amp;D) old'!$B$103,Model!$U$2699)</f>
        <v>-0.02920594359</v>
      </c>
      <c r="AH2772" s="373">
        <f>IPMT('Assumptions (T&amp;D) old'!$B$100,Model!AJ$1,'Assumptions (T&amp;D) old'!$B$103,Model!$U$2699)</f>
        <v>-0.01991875525</v>
      </c>
      <c r="AI2772" s="373">
        <f>IPMT('Assumptions (T&amp;D) old'!$B$100,Model!AK$1,'Assumptions (T&amp;D) old'!$B$103,Model!$U$2699)</f>
        <v>-0.01019042546</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-0.116807739</v>
      </c>
      <c r="W2773" s="373">
        <f>IPMT('Assumptions (T&amp;D) old'!$B$100,Model!X$1,'Assumptions (T&amp;D) old'!$B$103,Model!$V$2699)</f>
        <v>-0.1112919451</v>
      </c>
      <c r="X2773" s="373">
        <f>IPMT('Assumptions (T&amp;D) old'!$B$100,Model!Y$1,'Assumptions (T&amp;D) old'!$B$103,Model!$V$2699)</f>
        <v>-0.1055141509</v>
      </c>
      <c r="Y2773" s="373">
        <f>IPMT('Assumptions (T&amp;D) old'!$B$100,Model!Z$1,'Assumptions (T&amp;D) old'!$B$103,Model!$V$2699)</f>
        <v>-0.09946191152</v>
      </c>
      <c r="Z2773" s="373">
        <f>IPMT('Assumptions (T&amp;D) old'!$B$100,Model!AA$1,'Assumptions (T&amp;D) old'!$B$103,Model!$V$2699)</f>
        <v>-0.09312219077</v>
      </c>
      <c r="AA2773" s="373">
        <f>IPMT('Assumptions (T&amp;D) old'!$B$100,Model!AB$1,'Assumptions (T&amp;D) old'!$B$103,Model!$V$2699)</f>
        <v>-0.08648133329</v>
      </c>
      <c r="AB2773" s="373">
        <f>IPMT('Assumptions (T&amp;D) old'!$B$100,Model!AC$1,'Assumptions (T&amp;D) old'!$B$103,Model!$V$2699)</f>
        <v>-0.07952503508</v>
      </c>
      <c r="AC2773" s="373">
        <f>IPMT('Assumptions (T&amp;D) old'!$B$100,Model!AD$1,'Assumptions (T&amp;D) old'!$B$103,Model!$V$2699)</f>
        <v>-0.0722383127</v>
      </c>
      <c r="AD2773" s="373">
        <f>IPMT('Assumptions (T&amp;D) old'!$B$100,Model!AE$1,'Assumptions (T&amp;D) old'!$B$103,Model!$V$2699)</f>
        <v>-0.064605471</v>
      </c>
      <c r="AE2773" s="373">
        <f>IPMT('Assumptions (T&amp;D) old'!$B$100,Model!AF$1,'Assumptions (T&amp;D) old'!$B$103,Model!$V$2699)</f>
        <v>-0.05661006933</v>
      </c>
      <c r="AF2773" s="373">
        <f>IPMT('Assumptions (T&amp;D) old'!$B$100,Model!AG$1,'Assumptions (T&amp;D) old'!$B$103,Model!$V$2699)</f>
        <v>-0.04823488608</v>
      </c>
      <c r="AG2773" s="373">
        <f>IPMT('Assumptions (T&amp;D) old'!$B$100,Model!AH$1,'Assumptions (T&amp;D) old'!$B$103,Model!$V$2699)</f>
        <v>-0.03946188162</v>
      </c>
      <c r="AH2773" s="373">
        <f>IPMT('Assumptions (T&amp;D) old'!$B$100,Model!AI$1,'Assumptions (T&amp;D) old'!$B$103,Model!$V$2699)</f>
        <v>-0.03027215945</v>
      </c>
      <c r="AI2773" s="373">
        <f>IPMT('Assumptions (T&amp;D) old'!$B$100,Model!AJ$1,'Assumptions (T&amp;D) old'!$B$103,Model!$V$2699)</f>
        <v>-0.02064592548</v>
      </c>
      <c r="AJ2773" s="373">
        <f>IPMT('Assumptions (T&amp;D) old'!$B$100,Model!AK$1,'Assumptions (T&amp;D) old'!$B$103,Model!$V$2699)</f>
        <v>-0.01056244539</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-0.1191144548</v>
      </c>
      <c r="X2774" s="373">
        <f>IPMT('Assumptions (T&amp;D) old'!$B$100,Model!X$1,'Assumptions (T&amp;D) old'!$B$103,Model!$W$2699)</f>
        <v>-0.1134897351</v>
      </c>
      <c r="Y2774" s="373">
        <f>IPMT('Assumptions (T&amp;D) old'!$B$100,Model!Y$1,'Assumptions (T&amp;D) old'!$B$103,Model!$W$2699)</f>
        <v>-0.1075978412</v>
      </c>
      <c r="Z2774" s="373">
        <f>IPMT('Assumptions (T&amp;D) old'!$B$100,Model!Z$1,'Assumptions (T&amp;D) old'!$B$103,Model!$W$2699)</f>
        <v>-0.1014260824</v>
      </c>
      <c r="AA2774" s="373">
        <f>IPMT('Assumptions (T&amp;D) old'!$B$100,Model!AA$1,'Assumptions (T&amp;D) old'!$B$103,Model!$W$2699)</f>
        <v>-0.09496116504</v>
      </c>
      <c r="AB2774" s="373">
        <f>IPMT('Assumptions (T&amp;D) old'!$B$100,Model!AB$1,'Assumptions (T&amp;D) old'!$B$103,Model!$W$2699)</f>
        <v>-0.08818916409</v>
      </c>
      <c r="AC2774" s="373">
        <f>IPMT('Assumptions (T&amp;D) old'!$B$100,Model!AC$1,'Assumptions (T&amp;D) old'!$B$103,Model!$W$2699)</f>
        <v>-0.08109549311</v>
      </c>
      <c r="AD2774" s="373">
        <f>IPMT('Assumptions (T&amp;D) old'!$B$100,Model!AD$1,'Assumptions (T&amp;D) old'!$B$103,Model!$W$2699)</f>
        <v>-0.07366487275</v>
      </c>
      <c r="AE2774" s="373">
        <f>IPMT('Assumptions (T&amp;D) old'!$B$100,Model!AE$1,'Assumptions (T&amp;D) old'!$B$103,Model!$W$2699)</f>
        <v>-0.06588129793</v>
      </c>
      <c r="AF2774" s="373">
        <f>IPMT('Assumptions (T&amp;D) old'!$B$100,Model!AF$1,'Assumptions (T&amp;D) old'!$B$103,Model!$W$2699)</f>
        <v>-0.0577280033</v>
      </c>
      <c r="AG2774" s="373">
        <f>IPMT('Assumptions (T&amp;D) old'!$B$100,Model!AG$1,'Assumptions (T&amp;D) old'!$B$103,Model!$W$2699)</f>
        <v>-0.04918742717</v>
      </c>
      <c r="AH2774" s="373">
        <f>IPMT('Assumptions (T&amp;D) old'!$B$100,Model!AH$1,'Assumptions (T&amp;D) old'!$B$103,Model!$W$2699)</f>
        <v>-0.04024117369</v>
      </c>
      <c r="AI2774" s="373">
        <f>IPMT('Assumptions (T&amp;D) old'!$B$100,Model!AI$1,'Assumptions (T&amp;D) old'!$B$103,Model!$W$2699)</f>
        <v>-0.03086997316</v>
      </c>
      <c r="AJ2774" s="373">
        <f>IPMT('Assumptions (T&amp;D) old'!$B$100,Model!AJ$1,'Assumptions (T&amp;D) old'!$B$103,Model!$W$2699)</f>
        <v>-0.0210536406</v>
      </c>
      <c r="AK2774" s="373">
        <f>IPMT('Assumptions (T&amp;D) old'!$B$100,Model!AK$1,'Assumptions (T&amp;D) old'!$B$103,Model!$W$2699)</f>
        <v>-0.01077103225</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-0.143401611</v>
      </c>
      <c r="Y2775" s="373">
        <f>IPMT('Assumptions (T&amp;D) old'!$B$100,Model!X$1,'Assumptions (T&amp;D) old'!$B$103,Model!$X$2699)</f>
        <v>-0.1366300243</v>
      </c>
      <c r="Z2775" s="373">
        <f>IPMT('Assumptions (T&amp;D) old'!$B$100,Model!Y$1,'Assumptions (T&amp;D) old'!$B$103,Model!$X$2699)</f>
        <v>-0.1295367872</v>
      </c>
      <c r="AA2775" s="373">
        <f>IPMT('Assumptions (T&amp;D) old'!$B$100,Model!Z$1,'Assumptions (T&amp;D) old'!$B$103,Model!$X$2699)</f>
        <v>-0.1221066213</v>
      </c>
      <c r="AB2775" s="373">
        <f>IPMT('Assumptions (T&amp;D) old'!$B$100,Model!AA$1,'Assumptions (T&amp;D) old'!$B$103,Model!$X$2699)</f>
        <v>-0.1143235225</v>
      </c>
      <c r="AC2775" s="373">
        <f>IPMT('Assumptions (T&amp;D) old'!$B$100,Model!AB$1,'Assumptions (T&amp;D) old'!$B$103,Model!$X$2699)</f>
        <v>-0.1061707266</v>
      </c>
      <c r="AD2775" s="373">
        <f>IPMT('Assumptions (T&amp;D) old'!$B$100,Model!AC$1,'Assumptions (T&amp;D) old'!$B$103,Model!$X$2699)</f>
        <v>-0.09763067279</v>
      </c>
      <c r="AE2775" s="373">
        <f>IPMT('Assumptions (T&amp;D) old'!$B$100,Model!AD$1,'Assumptions (T&amp;D) old'!$B$103,Model!$X$2699)</f>
        <v>-0.08868496648</v>
      </c>
      <c r="AF2775" s="373">
        <f>IPMT('Assumptions (T&amp;D) old'!$B$100,Model!AE$1,'Assumptions (T&amp;D) old'!$B$103,Model!$X$2699)</f>
        <v>-0.07931433911</v>
      </c>
      <c r="AG2775" s="373">
        <f>IPMT('Assumptions (T&amp;D) old'!$B$100,Model!AF$1,'Assumptions (T&amp;D) old'!$B$103,Model!$X$2699)</f>
        <v>-0.06949860695</v>
      </c>
      <c r="AH2775" s="373">
        <f>IPMT('Assumptions (T&amp;D) old'!$B$100,Model!AG$1,'Assumptions (T&amp;D) old'!$B$103,Model!$X$2699)</f>
        <v>-0.05921662751</v>
      </c>
      <c r="AI2775" s="373">
        <f>IPMT('Assumptions (T&amp;D) old'!$B$100,Model!AH$1,'Assumptions (T&amp;D) old'!$B$103,Model!$X$2699)</f>
        <v>-0.04844625404</v>
      </c>
      <c r="AJ2775" s="373">
        <f>IPMT('Assumptions (T&amp;D) old'!$B$100,Model!AI$1,'Assumptions (T&amp;D) old'!$B$103,Model!$X$2699)</f>
        <v>-0.03716428784</v>
      </c>
      <c r="AK2775" s="373">
        <f>IPMT('Assumptions (T&amp;D) old'!$B$100,Model!AJ$1,'Assumptions (T&amp;D) old'!$B$103,Model!$X$2699)</f>
        <v>-0.02534642824</v>
      </c>
      <c r="AL2775" s="373">
        <f>IPMT('Assumptions (T&amp;D) old'!$B$100,Model!AK$1,'Assumptions (T&amp;D) old'!$B$103,Model!$X$2699)</f>
        <v>-0.01296722031</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-0.1470709457</v>
      </c>
      <c r="Z2776" s="373">
        <f>IPMT('Assumptions (T&amp;D) old'!$B$100,Model!X$1,'Assumptions (T&amp;D) old'!$B$103,Model!$Y$2699)</f>
        <v>-0.1401260888</v>
      </c>
      <c r="AA2776" s="373">
        <f>IPMT('Assumptions (T&amp;D) old'!$B$100,Model!Y$1,'Assumptions (T&amp;D) old'!$B$103,Model!$Y$2699)</f>
        <v>-0.1328513512</v>
      </c>
      <c r="AB2776" s="373">
        <f>IPMT('Assumptions (T&amp;D) old'!$B$100,Model!Z$1,'Assumptions (T&amp;D) old'!$B$103,Model!$Y$2699)</f>
        <v>-0.1252310636</v>
      </c>
      <c r="AC2776" s="373">
        <f>IPMT('Assumptions (T&amp;D) old'!$B$100,Model!AA$1,'Assumptions (T&amp;D) old'!$B$103,Model!$Y$2699)</f>
        <v>-0.1172488123</v>
      </c>
      <c r="AD2776" s="373">
        <f>IPMT('Assumptions (T&amp;D) old'!$B$100,Model!AB$1,'Assumptions (T&amp;D) old'!$B$103,Model!$Y$2699)</f>
        <v>-0.1088874041</v>
      </c>
      <c r="AE2776" s="373">
        <f>IPMT('Assumptions (T&amp;D) old'!$B$100,Model!AC$1,'Assumptions (T&amp;D) old'!$B$103,Model!$Y$2699)</f>
        <v>-0.1001288289</v>
      </c>
      <c r="AF2776" s="373">
        <f>IPMT('Assumptions (T&amp;D) old'!$B$100,Model!AD$1,'Assumptions (T&amp;D) old'!$B$103,Model!$Y$2699)</f>
        <v>-0.0909542215</v>
      </c>
      <c r="AG2776" s="373">
        <f>IPMT('Assumptions (T&amp;D) old'!$B$100,Model!AE$1,'Assumptions (T&amp;D) old'!$B$103,Model!$Y$2699)</f>
        <v>-0.0813438202</v>
      </c>
      <c r="AH2776" s="373">
        <f>IPMT('Assumptions (T&amp;D) old'!$B$100,Model!AF$1,'Assumptions (T&amp;D) old'!$B$103,Model!$Y$2699)</f>
        <v>-0.07127692485</v>
      </c>
      <c r="AI2776" s="373">
        <f>IPMT('Assumptions (T&amp;D) old'!$B$100,Model!AG$1,'Assumptions (T&amp;D) old'!$B$103,Model!$Y$2699)</f>
        <v>-0.06073185196</v>
      </c>
      <c r="AJ2776" s="373">
        <f>IPMT('Assumptions (T&amp;D) old'!$B$100,Model!AH$1,'Assumptions (T&amp;D) old'!$B$103,Model!$Y$2699)</f>
        <v>-0.04968588811</v>
      </c>
      <c r="AK2776" s="373">
        <f>IPMT('Assumptions (T&amp;D) old'!$B$100,Model!AI$1,'Assumptions (T&amp;D) old'!$B$103,Model!$Y$2699)</f>
        <v>-0.03811524097</v>
      </c>
      <c r="AL2776" s="373">
        <f>IPMT('Assumptions (T&amp;D) old'!$B$100,Model!AJ$1,'Assumptions (T&amp;D) old'!$B$103,Model!$Y$2699)</f>
        <v>-0.0259949881</v>
      </c>
      <c r="AM2776" s="373">
        <f>IPMT('Assumptions (T&amp;D) old'!$B$100,Model!AK$1,'Assumptions (T&amp;D) old'!$B$103,Model!$Y$2699)</f>
        <v>-0.01329902322</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-0.1508292802</v>
      </c>
      <c r="AA2777" s="373">
        <f>IPMT('Assumptions (T&amp;D) old'!$B$100,Model!X$1,'Assumptions (T&amp;D) old'!$B$103,Model!$Z$2699)</f>
        <v>-0.1437069505</v>
      </c>
      <c r="AB2777" s="373">
        <f>IPMT('Assumptions (T&amp;D) old'!$B$100,Model!Y$1,'Assumptions (T&amp;D) old'!$B$103,Model!$Z$2699)</f>
        <v>-0.1362463101</v>
      </c>
      <c r="AC2777" s="373">
        <f>IPMT('Assumptions (T&amp;D) old'!$B$100,Model!Z$1,'Assumptions (T&amp;D) old'!$B$103,Model!$Z$2699)</f>
        <v>-0.1284312893</v>
      </c>
      <c r="AD2777" s="373">
        <f>IPMT('Assumptions (T&amp;D) old'!$B$100,Model!AA$1,'Assumptions (T&amp;D) old'!$B$103,Model!$Z$2699)</f>
        <v>-0.120245055</v>
      </c>
      <c r="AE2777" s="373">
        <f>IPMT('Assumptions (T&amp;D) old'!$B$100,Model!AB$1,'Assumptions (T&amp;D) old'!$B$103,Model!$Z$2699)</f>
        <v>-0.1116699746</v>
      </c>
      <c r="AF2777" s="373">
        <f>IPMT('Assumptions (T&amp;D) old'!$B$100,Model!AC$1,'Assumptions (T&amp;D) old'!$B$103,Model!$Z$2699)</f>
        <v>-0.1026875779</v>
      </c>
      <c r="AG2777" s="373">
        <f>IPMT('Assumptions (T&amp;D) old'!$B$100,Model!AD$1,'Assumptions (T&amp;D) old'!$B$103,Model!$Z$2699)</f>
        <v>-0.09327851732</v>
      </c>
      <c r="AH2777" s="373">
        <f>IPMT('Assumptions (T&amp;D) old'!$B$100,Model!AE$1,'Assumptions (T&amp;D) old'!$B$103,Model!$Z$2699)</f>
        <v>-0.08342252637</v>
      </c>
      <c r="AI2777" s="373">
        <f>IPMT('Assumptions (T&amp;D) old'!$B$100,Model!AF$1,'Assumptions (T&amp;D) old'!$B$103,Model!$Z$2699)</f>
        <v>-0.07309837585</v>
      </c>
      <c r="AJ2777" s="373">
        <f>IPMT('Assumptions (T&amp;D) old'!$B$100,Model!AG$1,'Assumptions (T&amp;D) old'!$B$103,Model!$Z$2699)</f>
        <v>-0.06228382818</v>
      </c>
      <c r="AK2777" s="373">
        <f>IPMT('Assumptions (T&amp;D) old'!$B$100,Model!AH$1,'Assumptions (T&amp;D) old'!$B$103,Model!$Z$2699)</f>
        <v>-0.0509555895</v>
      </c>
      <c r="AL2777" s="373">
        <f>IPMT('Assumptions (T&amp;D) old'!$B$100,Model!AI$1,'Assumptions (T&amp;D) old'!$B$103,Model!$Z$2699)</f>
        <v>-0.03908925948</v>
      </c>
      <c r="AM2777" s="373">
        <f>IPMT('Assumptions (T&amp;D) old'!$B$100,Model!AJ$1,'Assumptions (T&amp;D) old'!$B$103,Model!$Z$2699)</f>
        <v>-0.02665927878</v>
      </c>
      <c r="AN2777" s="373">
        <f>IPMT('Assumptions (T&amp;D) old'!$B$100,Model!AK$1,'Assumptions (T&amp;D) old'!$B$103,Model!$Z$2699)</f>
        <v>-0.01363887401</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-0.1546786985</v>
      </c>
      <c r="AB2778" s="373">
        <f>IPMT('Assumptions (T&amp;D) old'!$B$100,Model!X$1,'Assumptions (T&amp;D) old'!$B$103,Model!$AA$2699)</f>
        <v>-0.1473745949</v>
      </c>
      <c r="AC2778" s="373">
        <f>IPMT('Assumptions (T&amp;D) old'!$B$100,Model!Y$1,'Assumptions (T&amp;D) old'!$B$103,Model!$AA$2699)</f>
        <v>-0.1397235464</v>
      </c>
      <c r="AD2778" s="373">
        <f>IPMT('Assumptions (T&amp;D) old'!$B$100,Model!Z$1,'Assumptions (T&amp;D) old'!$B$103,Model!$AA$2699)</f>
        <v>-0.131709073</v>
      </c>
      <c r="AE2778" s="373">
        <f>IPMT('Assumptions (T&amp;D) old'!$B$100,Model!AA$1,'Assumptions (T&amp;D) old'!$B$103,Model!$AA$2699)</f>
        <v>-0.1233139122</v>
      </c>
      <c r="AF2778" s="373">
        <f>IPMT('Assumptions (T&amp;D) old'!$B$100,Model!AB$1,'Assumptions (T&amp;D) old'!$B$103,Model!$AA$2699)</f>
        <v>-0.1145199812</v>
      </c>
      <c r="AG2778" s="373">
        <f>IPMT('Assumptions (T&amp;D) old'!$B$100,Model!AC$1,'Assumptions (T&amp;D) old'!$B$103,Model!$AA$2699)</f>
        <v>-0.1053083386</v>
      </c>
      <c r="AH2778" s="373">
        <f>IPMT('Assumptions (T&amp;D) old'!$B$100,Model!AD$1,'Assumptions (T&amp;D) old'!$B$103,Model!$AA$2699)</f>
        <v>-0.09565914284</v>
      </c>
      <c r="AI2778" s="373">
        <f>IPMT('Assumptions (T&amp;D) old'!$B$100,Model!AE$1,'Assumptions (T&amp;D) old'!$B$103,Model!$AA$2699)</f>
        <v>-0.08555161033</v>
      </c>
      <c r="AJ2778" s="373">
        <f>IPMT('Assumptions (T&amp;D) old'!$B$100,Model!AF$1,'Assumptions (T&amp;D) old'!$B$103,Model!$AA$2699)</f>
        <v>-0.07496397003</v>
      </c>
      <c r="AK2778" s="373">
        <f>IPMT('Assumptions (T&amp;D) old'!$B$100,Model!AG$1,'Assumptions (T&amp;D) old'!$B$103,Model!$AA$2699)</f>
        <v>-0.06387341682</v>
      </c>
      <c r="AL2778" s="373">
        <f>IPMT('Assumptions (T&amp;D) old'!$B$100,Model!AH$1,'Assumptions (T&amp;D) old'!$B$103,Model!$AA$2699)</f>
        <v>-0.05225606233</v>
      </c>
      <c r="AM2778" s="373">
        <f>IPMT('Assumptions (T&amp;D) old'!$B$100,Model!AI$1,'Assumptions (T&amp;D) old'!$B$103,Model!$AA$2699)</f>
        <v>-0.04008688349</v>
      </c>
      <c r="AN2778" s="373">
        <f>IPMT('Assumptions (T&amp;D) old'!$B$100,Model!AJ$1,'Assumptions (T&amp;D) old'!$B$103,Model!$AA$2699)</f>
        <v>-0.02733966867</v>
      </c>
      <c r="AO2778" s="373">
        <f>IPMT('Assumptions (T&amp;D) old'!$B$100,Model!AK$1,'Assumptions (T&amp;D) old'!$B$103,Model!$AA$2699)</f>
        <v>-0.01398696114</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-0.1586213325</v>
      </c>
      <c r="AC2779" s="373">
        <f>IPMT('Assumptions (T&amp;D) old'!$B$100,Model!X$1,'Assumptions (T&amp;D) old'!$B$103,Model!$AB$2699)</f>
        <v>-0.1511310532</v>
      </c>
      <c r="AD2779" s="373">
        <f>IPMT('Assumptions (T&amp;D) old'!$B$100,Model!Y$1,'Assumptions (T&amp;D) old'!$B$103,Model!$AB$2699)</f>
        <v>-0.1432849857</v>
      </c>
      <c r="AE2779" s="373">
        <f>IPMT('Assumptions (T&amp;D) old'!$B$100,Model!Z$1,'Assumptions (T&amp;D) old'!$B$103,Model!$AB$2699)</f>
        <v>-0.13506623</v>
      </c>
      <c r="AF2779" s="373">
        <f>IPMT('Assumptions (T&amp;D) old'!$B$100,Model!AA$1,'Assumptions (T&amp;D) old'!$B$103,Model!$AB$2699)</f>
        <v>-0.1264570833</v>
      </c>
      <c r="AG2779" s="373">
        <f>IPMT('Assumptions (T&amp;D) old'!$B$100,Model!AB$1,'Assumptions (T&amp;D) old'!$B$103,Model!$AB$2699)</f>
        <v>-0.1174390022</v>
      </c>
      <c r="AH2779" s="373">
        <f>IPMT('Assumptions (T&amp;D) old'!$B$100,Model!AC$1,'Assumptions (T&amp;D) old'!$B$103,Model!$AB$2699)</f>
        <v>-0.1079925623</v>
      </c>
      <c r="AI2779" s="373">
        <f>IPMT('Assumptions (T&amp;D) old'!$B$100,Model!AD$1,'Assumptions (T&amp;D) old'!$B$103,Model!$AB$2699)</f>
        <v>-0.09809741644</v>
      </c>
      <c r="AJ2779" s="373">
        <f>IPMT('Assumptions (T&amp;D) old'!$B$100,Model!AE$1,'Assumptions (T&amp;D) old'!$B$103,Model!$AB$2699)</f>
        <v>-0.08773225116</v>
      </c>
      <c r="AK2779" s="373">
        <f>IPMT('Assumptions (T&amp;D) old'!$B$100,Model!AF$1,'Assumptions (T&amp;D) old'!$B$103,Model!$AB$2699)</f>
        <v>-0.07687474054</v>
      </c>
      <c r="AL2779" s="373">
        <f>IPMT('Assumptions (T&amp;D) old'!$B$100,Model!AG$1,'Assumptions (T&amp;D) old'!$B$103,Model!$AB$2699)</f>
        <v>-0.06550149816</v>
      </c>
      <c r="AM2779" s="373">
        <f>IPMT('Assumptions (T&amp;D) old'!$B$100,Model!AH$1,'Assumptions (T&amp;D) old'!$B$103,Model!$AB$2699)</f>
        <v>-0.05358802677</v>
      </c>
      <c r="AN2779" s="373">
        <f>IPMT('Assumptions (T&amp;D) old'!$B$100,Model!AI$1,'Assumptions (T&amp;D) old'!$B$103,Model!$AB$2699)</f>
        <v>-0.04110866549</v>
      </c>
      <c r="AO2779" s="373">
        <f>IPMT('Assumptions (T&amp;D) old'!$B$100,Model!AJ$1,'Assumptions (T&amp;D) old'!$B$103,Model!$AB$2699)</f>
        <v>-0.02803653454</v>
      </c>
      <c r="AP2779" s="373">
        <f>IPMT('Assumptions (T&amp;D) old'!$B$100,Model!AK$1,'Assumptions (T&amp;D) old'!$B$103,Model!$AB$2699)</f>
        <v>-0.01434347738</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-0.1626593625</v>
      </c>
      <c r="AD2780" s="373">
        <f>IPMT('Assumptions (T&amp;D) old'!$B$100,Model!X$1,'Assumptions (T&amp;D) old'!$B$103,Model!$AC$2699)</f>
        <v>-0.1549784029</v>
      </c>
      <c r="AE2780" s="373">
        <f>IPMT('Assumptions (T&amp;D) old'!$B$100,Model!Y$1,'Assumptions (T&amp;D) old'!$B$103,Model!$AC$2699)</f>
        <v>-0.1469325977</v>
      </c>
      <c r="AF2780" s="373">
        <f>IPMT('Assumptions (T&amp;D) old'!$B$100,Model!Z$1,'Assumptions (T&amp;D) old'!$B$103,Model!$AC$2699)</f>
        <v>-0.1385046168</v>
      </c>
      <c r="AG2780" s="373">
        <f>IPMT('Assumptions (T&amp;D) old'!$B$100,Model!AA$1,'Assumptions (T&amp;D) old'!$B$103,Model!$AC$2699)</f>
        <v>-0.1296763067</v>
      </c>
      <c r="AH2780" s="373">
        <f>IPMT('Assumptions (T&amp;D) old'!$B$100,Model!AB$1,'Assumptions (T&amp;D) old'!$B$103,Model!$AC$2699)</f>
        <v>-0.1204286519</v>
      </c>
      <c r="AI2780" s="373">
        <f>IPMT('Assumptions (T&amp;D) old'!$B$100,Model!AC$1,'Assumptions (T&amp;D) old'!$B$103,Model!$AC$2699)</f>
        <v>-0.1107417336</v>
      </c>
      <c r="AJ2780" s="373">
        <f>IPMT('Assumptions (T&amp;D) old'!$B$100,Model!AD$1,'Assumptions (T&amp;D) old'!$B$103,Model!$AC$2699)</f>
        <v>-0.1005946866</v>
      </c>
      <c r="AK2780" s="373">
        <f>IPMT('Assumptions (T&amp;D) old'!$B$100,Model!AE$1,'Assumptions (T&amp;D) old'!$B$103,Model!$AC$2699)</f>
        <v>-0.08996565484</v>
      </c>
      <c r="AL2780" s="373">
        <f>IPMT('Assumptions (T&amp;D) old'!$B$100,Model!AF$1,'Assumptions (T&amp;D) old'!$B$103,Model!$AC$2699)</f>
        <v>-0.0788317441</v>
      </c>
      <c r="AM2780" s="373">
        <f>IPMT('Assumptions (T&amp;D) old'!$B$100,Model!AG$1,'Assumptions (T&amp;D) old'!$B$103,Model!$AC$2699)</f>
        <v>-0.0671689726</v>
      </c>
      <c r="AN2780" s="373">
        <f>IPMT('Assumptions (T&amp;D) old'!$B$100,Model!AH$1,'Assumptions (T&amp;D) old'!$B$103,Model!$AC$2699)</f>
        <v>-0.05495221946</v>
      </c>
      <c r="AO2780" s="373">
        <f>IPMT('Assumptions (T&amp;D) old'!$B$100,Model!AI$1,'Assumptions (T&amp;D) old'!$B$103,Model!$AC$2699)</f>
        <v>-0.04215517054</v>
      </c>
      <c r="AP2780" s="373">
        <f>IPMT('Assumptions (T&amp;D) old'!$B$100,Model!AJ$1,'Assumptions (T&amp;D) old'!$B$103,Model!$AC$2699)</f>
        <v>-0.0287502618</v>
      </c>
      <c r="AQ2780" s="373">
        <f>IPMT('Assumptions (T&amp;D) old'!$B$100,Model!AK$1,'Assumptions (T&amp;D) old'!$B$103,Model!$AC$2699)</f>
        <v>-0.0147086199</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-0.1667950189</v>
      </c>
      <c r="AE2781" s="373">
        <f>IPMT('Assumptions (T&amp;D) old'!$B$100,Model!X$1,'Assumptions (T&amp;D) old'!$B$103,Model!$AD$2699)</f>
        <v>-0.1589187689</v>
      </c>
      <c r="AF2781" s="373">
        <f>IPMT('Assumptions (T&amp;D) old'!$B$100,Model!Y$1,'Assumptions (T&amp;D) old'!$B$103,Model!$AD$2699)</f>
        <v>-0.150668397</v>
      </c>
      <c r="AG2781" s="373">
        <f>IPMT('Assumptions (T&amp;D) old'!$B$100,Model!Z$1,'Assumptions (T&amp;D) old'!$B$103,Model!$AD$2699)</f>
        <v>-0.1420261324</v>
      </c>
      <c r="AH2781" s="373">
        <f>IPMT('Assumptions (T&amp;D) old'!$B$100,Model!AA$1,'Assumptions (T&amp;D) old'!$B$103,Model!$AD$2699)</f>
        <v>-0.1329733603</v>
      </c>
      <c r="AI2781" s="373">
        <f>IPMT('Assumptions (T&amp;D) old'!$B$100,Model!AB$1,'Assumptions (T&amp;D) old'!$B$103,Model!$AD$2699)</f>
        <v>-0.1234905815</v>
      </c>
      <c r="AJ2781" s="373">
        <f>IPMT('Assumptions (T&amp;D) old'!$B$100,Model!AC$1,'Assumptions (T&amp;D) old'!$B$103,Model!$AD$2699)</f>
        <v>-0.1135573708</v>
      </c>
      <c r="AK2781" s="373">
        <f>IPMT('Assumptions (T&amp;D) old'!$B$100,Model!AD$1,'Assumptions (T&amp;D) old'!$B$103,Model!$AD$2699)</f>
        <v>-0.1031523325</v>
      </c>
      <c r="AL2781" s="373">
        <f>IPMT('Assumptions (T&amp;D) old'!$B$100,Model!AE$1,'Assumptions (T&amp;D) old'!$B$103,Model!$AD$2699)</f>
        <v>-0.09225305486</v>
      </c>
      <c r="AM2781" s="373">
        <f>IPMT('Assumptions (T&amp;D) old'!$B$100,Model!AF$1,'Assumptions (T&amp;D) old'!$B$103,Model!$AD$2699)</f>
        <v>-0.08083606157</v>
      </c>
      <c r="AN2781" s="373">
        <f>IPMT('Assumptions (T&amp;D) old'!$B$100,Model!AG$1,'Assumptions (T&amp;D) old'!$B$103,Model!$AD$2699)</f>
        <v>-0.06887676109</v>
      </c>
      <c r="AO2781" s="373">
        <f>IPMT('Assumptions (T&amp;D) old'!$B$100,Model!AH$1,'Assumptions (T&amp;D) old'!$B$103,Model!$AD$2699)</f>
        <v>-0.05634939384</v>
      </c>
      <c r="AP2781" s="373">
        <f>IPMT('Assumptions (T&amp;D) old'!$B$100,Model!AI$1,'Assumptions (T&amp;D) old'!$B$103,Model!$AD$2699)</f>
        <v>-0.04322697665</v>
      </c>
      <c r="AQ2781" s="373">
        <f>IPMT('Assumptions (T&amp;D) old'!$B$100,Model!AJ$1,'Assumptions (T&amp;D) old'!$B$103,Model!$AD$2699)</f>
        <v>-0.02948124464</v>
      </c>
      <c r="AR2781" s="373">
        <f>IPMT('Assumptions (T&amp;D) old'!$B$100,Model!AK$1,'Assumptions (T&amp;D) old'!$B$103,Model!$AD$2699)</f>
        <v>-0.01508259036</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-0.1710305825</v>
      </c>
      <c r="AF2782" s="373">
        <f>IPMT('Assumptions (T&amp;D) old'!$B$100,Model!X$1,'Assumptions (T&amp;D) old'!$B$103,Model!$AE$2699)</f>
        <v>-0.1629543244</v>
      </c>
      <c r="AG2782" s="373">
        <f>IPMT('Assumptions (T&amp;D) old'!$B$100,Model!Y$1,'Assumptions (T&amp;D) old'!$B$103,Model!$AE$2699)</f>
        <v>-0.154494444</v>
      </c>
      <c r="AH2782" s="373">
        <f>IPMT('Assumptions (T&amp;D) old'!$B$100,Model!Z$1,'Assumptions (T&amp;D) old'!$B$103,Model!$AE$2699)</f>
        <v>-0.1456327193</v>
      </c>
      <c r="AI2782" s="373">
        <f>IPMT('Assumptions (T&amp;D) old'!$B$100,Model!AA$1,'Assumptions (T&amp;D) old'!$B$103,Model!$AE$2699)</f>
        <v>-0.1363500627</v>
      </c>
      <c r="AJ2782" s="373">
        <f>IPMT('Assumptions (T&amp;D) old'!$B$100,Model!AB$1,'Assumptions (T&amp;D) old'!$B$103,Model!$AE$2699)</f>
        <v>-0.1266264799</v>
      </c>
      <c r="AK2782" s="373">
        <f>IPMT('Assumptions (T&amp;D) old'!$B$100,Model!AC$1,'Assumptions (T&amp;D) old'!$B$103,Model!$AE$2699)</f>
        <v>-0.1164410269</v>
      </c>
      <c r="AL2782" s="373">
        <f>IPMT('Assumptions (T&amp;D) old'!$B$100,Model!AD$1,'Assumptions (T&amp;D) old'!$B$103,Model!$AE$2699)</f>
        <v>-0.1057717649</v>
      </c>
      <c r="AM2782" s="373">
        <f>IPMT('Assumptions (T&amp;D) old'!$B$100,Model!AE$1,'Assumptions (T&amp;D) old'!$B$103,Model!$AE$2699)</f>
        <v>-0.09459571289</v>
      </c>
      <c r="AN2782" s="373">
        <f>IPMT('Assumptions (T&amp;D) old'!$B$100,Model!AF$1,'Assumptions (T&amp;D) old'!$B$103,Model!$AE$2699)</f>
        <v>-0.08288879845</v>
      </c>
      <c r="AO2782" s="373">
        <f>IPMT('Assumptions (T&amp;D) old'!$B$100,Model!AG$1,'Assumptions (T&amp;D) old'!$B$103,Model!$AE$2699)</f>
        <v>-0.07062580558</v>
      </c>
      <c r="AP2782" s="373">
        <f>IPMT('Assumptions (T&amp;D) old'!$B$100,Model!AH$1,'Assumptions (T&amp;D) old'!$B$103,Model!$AE$2699)</f>
        <v>-0.05778032054</v>
      </c>
      <c r="AQ2782" s="373">
        <f>IPMT('Assumptions (T&amp;D) old'!$B$100,Model!AI$1,'Assumptions (T&amp;D) old'!$B$103,Model!$AE$2699)</f>
        <v>-0.04432467497</v>
      </c>
      <c r="AR2782" s="373">
        <f>IPMT('Assumptions (T&amp;D) old'!$B$100,Model!AJ$1,'Assumptions (T&amp;D) old'!$B$103,Model!$AE$2699)</f>
        <v>-0.03022988624</v>
      </c>
      <c r="AS2782" s="373">
        <f>IPMT('Assumptions (T&amp;D) old'!$B$100,Model!AK$1,'Assumptions (T&amp;D) old'!$B$103,Model!$AE$2699)</f>
        <v>-0.01546559503</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-0.1756288611</v>
      </c>
      <c r="AG2783" s="373">
        <f>IPMT('Assumptions (T&amp;D) old'!$B$100,Model!X$1,'Assumptions (T&amp;D) old'!$B$103,Model!$AF$2699)</f>
        <v>-0.1673354671</v>
      </c>
      <c r="AH2783" s="373">
        <f>IPMT('Assumptions (T&amp;D) old'!$B$100,Model!Y$1,'Assumptions (T&amp;D) old'!$B$103,Model!$AF$2699)</f>
        <v>-0.1586481368</v>
      </c>
      <c r="AI2783" s="373">
        <f>IPMT('Assumptions (T&amp;D) old'!$B$100,Model!Z$1,'Assumptions (T&amp;D) old'!$B$103,Model!$AF$2699)</f>
        <v>-0.1495481583</v>
      </c>
      <c r="AJ2783" s="373">
        <f>IPMT('Assumptions (T&amp;D) old'!$B$100,Model!AA$1,'Assumptions (T&amp;D) old'!$B$103,Model!$AF$2699)</f>
        <v>-0.1400159309</v>
      </c>
      <c r="AK2783" s="373">
        <f>IPMT('Assumptions (T&amp;D) old'!$B$100,Model!AB$1,'Assumptions (T&amp;D) old'!$B$103,Model!$AF$2699)</f>
        <v>-0.1300309227</v>
      </c>
      <c r="AL2783" s="373">
        <f>IPMT('Assumptions (T&amp;D) old'!$B$100,Model!AC$1,'Assumptions (T&amp;D) old'!$B$103,Model!$AF$2699)</f>
        <v>-0.1195716265</v>
      </c>
      <c r="AM2783" s="373">
        <f>IPMT('Assumptions (T&amp;D) old'!$B$100,Model!AD$1,'Assumptions (T&amp;D) old'!$B$103,Model!$AF$2699)</f>
        <v>-0.1086155138</v>
      </c>
      <c r="AN2783" s="373">
        <f>IPMT('Assumptions (T&amp;D) old'!$B$100,Model!AE$1,'Assumptions (T&amp;D) old'!$B$103,Model!$AF$2699)</f>
        <v>-0.09713898576</v>
      </c>
      <c r="AO2783" s="373">
        <f>IPMT('Assumptions (T&amp;D) old'!$B$100,Model!AF$1,'Assumptions (T&amp;D) old'!$B$103,Model!$AF$2699)</f>
        <v>-0.08511732262</v>
      </c>
      <c r="AP2783" s="373">
        <f>IPMT('Assumptions (T&amp;D) old'!$B$100,Model!AG$1,'Assumptions (T&amp;D) old'!$B$103,Model!$AF$2699)</f>
        <v>-0.07252463048</v>
      </c>
      <c r="AQ2783" s="373">
        <f>IPMT('Assumptions (T&amp;D) old'!$B$100,Model!AH$1,'Assumptions (T&amp;D) old'!$B$103,Model!$AF$2699)</f>
        <v>-0.05933378547</v>
      </c>
      <c r="AR2783" s="373">
        <f>IPMT('Assumptions (T&amp;D) old'!$B$100,Model!AI$1,'Assumptions (T&amp;D) old'!$B$103,Model!$AF$2699)</f>
        <v>-0.04551637532</v>
      </c>
      <c r="AS2783" s="373">
        <f>IPMT('Assumptions (T&amp;D) old'!$B$100,Model!AJ$1,'Assumptions (T&amp;D) old'!$B$103,Model!$AF$2699)</f>
        <v>-0.03104263818</v>
      </c>
      <c r="AT2783" s="373">
        <f>IPMT('Assumptions (T&amp;D) old'!$B$100,Model!AK$1,'Assumptions (T&amp;D) old'!$B$103,Model!$AF$2699)</f>
        <v>-0.01588139853</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-0.1805412679</v>
      </c>
      <c r="AH2784" s="373">
        <f>IPMT('Assumptions (T&amp;D) old'!$B$100,Model!X$1,'Assumptions (T&amp;D) old'!$B$103,Model!$AG$2699)</f>
        <v>-0.1720159044</v>
      </c>
      <c r="AI2784" s="373">
        <f>IPMT('Assumptions (T&amp;D) old'!$B$100,Model!Y$1,'Assumptions (T&amp;D) old'!$B$103,Model!$AG$2699)</f>
        <v>-0.1630855861</v>
      </c>
      <c r="AJ2784" s="373">
        <f>IPMT('Assumptions (T&amp;D) old'!$B$100,Model!Z$1,'Assumptions (T&amp;D) old'!$B$103,Model!$AG$2699)</f>
        <v>-0.1537310778</v>
      </c>
      <c r="AK2784" s="373">
        <f>IPMT('Assumptions (T&amp;D) old'!$B$100,Model!AA$1,'Assumptions (T&amp;D) old'!$B$103,Model!$AG$2699)</f>
        <v>-0.1439322303</v>
      </c>
      <c r="AL2784" s="373">
        <f>IPMT('Assumptions (T&amp;D) old'!$B$100,Model!AB$1,'Assumptions (T&amp;D) old'!$B$103,Model!$AG$2699)</f>
        <v>-0.1336679375</v>
      </c>
      <c r="AM2784" s="373">
        <f>IPMT('Assumptions (T&amp;D) old'!$B$100,Model!AC$1,'Assumptions (T&amp;D) old'!$B$103,Model!$AG$2699)</f>
        <v>-0.1229160909</v>
      </c>
      <c r="AN2784" s="373">
        <f>IPMT('Assumptions (T&amp;D) old'!$B$100,Model!AD$1,'Assumptions (T&amp;D) old'!$B$103,Model!$AG$2699)</f>
        <v>-0.1116535315</v>
      </c>
      <c r="AO2784" s="373">
        <f>IPMT('Assumptions (T&amp;D) old'!$B$100,Model!AE$1,'Assumptions (T&amp;D) old'!$B$103,Model!$AG$2699)</f>
        <v>-0.09985600052</v>
      </c>
      <c r="AP2784" s="373">
        <f>IPMT('Assumptions (T&amp;D) old'!$B$100,Model!AF$1,'Assumptions (T&amp;D) old'!$B$103,Model!$AG$2699)</f>
        <v>-0.08749808684</v>
      </c>
      <c r="AQ2784" s="373">
        <f>IPMT('Assumptions (T&amp;D) old'!$B$100,Model!AG$1,'Assumptions (T&amp;D) old'!$B$103,Model!$AG$2699)</f>
        <v>-0.07455317226</v>
      </c>
      <c r="AR2784" s="373">
        <f>IPMT('Assumptions (T&amp;D) old'!$B$100,Model!AH$1,'Assumptions (T&amp;D) old'!$B$103,Model!$AG$2699)</f>
        <v>-0.06099337425</v>
      </c>
      <c r="AS2784" s="373">
        <f>IPMT('Assumptions (T&amp;D) old'!$B$100,Model!AI$1,'Assumptions (T&amp;D) old'!$B$103,Model!$AG$2699)</f>
        <v>-0.04678948582</v>
      </c>
      <c r="AT2784" s="373">
        <f>IPMT('Assumptions (T&amp;D) old'!$B$100,Model!AJ$1,'Assumptions (T&amp;D) old'!$B$103,Model!$AG$2699)</f>
        <v>-0.0319109127</v>
      </c>
      <c r="AU2784" s="373">
        <f>IPMT('Assumptions (T&amp;D) old'!$B$100,Model!AK$1,'Assumptions (T&amp;D) old'!$B$103,Model!$AG$2699)</f>
        <v>-0.01632560735</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-0.1854674713</v>
      </c>
      <c r="AI2785" s="373">
        <f>IPMT('Assumptions (T&amp;D) old'!$B$100,Model!X$1,'Assumptions (T&amp;D) old'!$B$103,Model!$AH$2699)</f>
        <v>-0.1767094869</v>
      </c>
      <c r="AJ2785" s="373">
        <f>IPMT('Assumptions (T&amp;D) old'!$B$100,Model!Y$1,'Assumptions (T&amp;D) old'!$B$103,Model!$AH$2699)</f>
        <v>-0.1675354983</v>
      </c>
      <c r="AK2785" s="373">
        <f>IPMT('Assumptions (T&amp;D) old'!$B$100,Model!Z$1,'Assumptions (T&amp;D) old'!$B$103,Model!$AH$2699)</f>
        <v>-0.1579257451</v>
      </c>
      <c r="AL2785" s="373">
        <f>IPMT('Assumptions (T&amp;D) old'!$B$100,Model!AA$1,'Assumptions (T&amp;D) old'!$B$103,Model!$AH$2699)</f>
        <v>-0.1478595288</v>
      </c>
      <c r="AM2785" s="373">
        <f>IPMT('Assumptions (T&amp;D) old'!$B$100,Model!AB$1,'Assumptions (T&amp;D) old'!$B$103,Model!$AH$2699)</f>
        <v>-0.1373151671</v>
      </c>
      <c r="AN2785" s="373">
        <f>IPMT('Assumptions (T&amp;D) old'!$B$100,Model!AC$1,'Assumptions (T&amp;D) old'!$B$103,Model!$AH$2699)</f>
        <v>-0.1262699483</v>
      </c>
      <c r="AO2785" s="373">
        <f>IPMT('Assumptions (T&amp;D) old'!$B$100,Model!AD$1,'Assumptions (T&amp;D) old'!$B$103,Model!$AH$2699)</f>
        <v>-0.1147000815</v>
      </c>
      <c r="AP2785" s="373">
        <f>IPMT('Assumptions (T&amp;D) old'!$B$100,Model!AE$1,'Assumptions (T&amp;D) old'!$B$103,Model!$AH$2699)</f>
        <v>-0.1025806461</v>
      </c>
      <c r="AQ2785" s="373">
        <f>IPMT('Assumptions (T&amp;D) old'!$B$100,Model!AF$1,'Assumptions (T&amp;D) old'!$B$103,Model!$AH$2699)</f>
        <v>-0.08988553753</v>
      </c>
      <c r="AR2785" s="373">
        <f>IPMT('Assumptions (T&amp;D) old'!$B$100,Model!AG$1,'Assumptions (T&amp;D) old'!$B$103,Model!$AH$2699)</f>
        <v>-0.07658741129</v>
      </c>
      <c r="AS2785" s="373">
        <f>IPMT('Assumptions (T&amp;D) old'!$B$100,Model!AH$1,'Assumptions (T&amp;D) old'!$B$103,Model!$AH$2699)</f>
        <v>-0.06265762405</v>
      </c>
      <c r="AT2785" s="373">
        <f>IPMT('Assumptions (T&amp;D) old'!$B$100,Model!AI$1,'Assumptions (T&amp;D) old'!$B$103,Model!$AH$2699)</f>
        <v>-0.04806617191</v>
      </c>
      <c r="AU2785" s="373">
        <f>IPMT('Assumptions (T&amp;D) old'!$B$100,Model!AJ$1,'Assumptions (T&amp;D) old'!$B$103,Model!$AH$2699)</f>
        <v>-0.0327816258</v>
      </c>
      <c r="AV2785" s="373">
        <f>IPMT('Assumptions (T&amp;D) old'!$B$100,Model!AK$1,'Assumptions (T&amp;D) old'!$B$103,Model!$AH$2699)</f>
        <v>-0.01677106375</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-0.1890608098</v>
      </c>
      <c r="AJ2786" s="373">
        <f>IPMT('Assumptions (T&amp;D) old'!$B$100,Model!X$1,'Assumptions (T&amp;D) old'!$B$103,Model!$AI$2699)</f>
        <v>-0.1801331439</v>
      </c>
      <c r="AK2786" s="373">
        <f>IPMT('Assumptions (T&amp;D) old'!$B$100,Model!Y$1,'Assumptions (T&amp;D) old'!$B$103,Model!$AI$2699)</f>
        <v>-0.1707814139</v>
      </c>
      <c r="AL2786" s="373">
        <f>IPMT('Assumptions (T&amp;D) old'!$B$100,Model!Z$1,'Assumptions (T&amp;D) old'!$B$103,Model!$AI$2699)</f>
        <v>-0.1609854766</v>
      </c>
      <c r="AM2786" s="373">
        <f>IPMT('Assumptions (T&amp;D) old'!$B$100,Model!AA$1,'Assumptions (T&amp;D) old'!$B$103,Model!$AI$2699)</f>
        <v>-0.1507242324</v>
      </c>
      <c r="AN2786" s="373">
        <f>IPMT('Assumptions (T&amp;D) old'!$B$100,Model!AB$1,'Assumptions (T&amp;D) old'!$B$103,Model!$AI$2699)</f>
        <v>-0.1399755791</v>
      </c>
      <c r="AO2786" s="373">
        <f>IPMT('Assumptions (T&amp;D) old'!$B$100,Model!AC$1,'Assumptions (T&amp;D) old'!$B$103,Model!$AI$2699)</f>
        <v>-0.1287163647</v>
      </c>
      <c r="AP2786" s="373">
        <f>IPMT('Assumptions (T&amp;D) old'!$B$100,Model!AD$1,'Assumptions (T&amp;D) old'!$B$103,Model!$AI$2699)</f>
        <v>-0.1169223376</v>
      </c>
      <c r="AQ2786" s="373">
        <f>IPMT('Assumptions (T&amp;D) old'!$B$100,Model!AE$1,'Assumptions (T&amp;D) old'!$B$103,Model!$AI$2699)</f>
        <v>-0.1045680943</v>
      </c>
      <c r="AR2786" s="373">
        <f>IPMT('Assumptions (T&amp;D) old'!$B$100,Model!AF$1,'Assumptions (T&amp;D) old'!$B$103,Model!$AI$2699)</f>
        <v>-0.09162702439</v>
      </c>
      <c r="AS2786" s="373">
        <f>IPMT('Assumptions (T&amp;D) old'!$B$100,Model!AG$1,'Assumptions (T&amp;D) old'!$B$103,Model!$AI$2699)</f>
        <v>-0.07807125367</v>
      </c>
      <c r="AT2786" s="373">
        <f>IPMT('Assumptions (T&amp;D) old'!$B$100,Model!AH$1,'Assumptions (T&amp;D) old'!$B$103,Model!$AI$2699)</f>
        <v>-0.06387158384</v>
      </c>
      <c r="AU2786" s="373">
        <f>IPMT('Assumptions (T&amp;D) old'!$B$100,Model!AI$1,'Assumptions (T&amp;D) old'!$B$103,Model!$AI$2699)</f>
        <v>-0.0489974297</v>
      </c>
      <c r="AV2786" s="373">
        <f>IPMT('Assumptions (T&amp;D) old'!$B$100,Model!AJ$1,'Assumptions (T&amp;D) old'!$B$103,Model!$AI$2699)</f>
        <v>-0.03341675323</v>
      </c>
      <c r="AW2786" s="373">
        <f>IPMT('Assumptions (T&amp;D) old'!$B$100,Model!AK$1,'Assumptions (T&amp;D) old'!$B$103,Model!$AI$2699)</f>
        <v>-0.01709599463</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-0.1937905567</v>
      </c>
      <c r="AK2787" s="373">
        <f>IPMT('Assumptions (T&amp;D) old'!$B$100,Model!X$1,'Assumptions (T&amp;D) old'!$B$103,Model!$AJ$2699)</f>
        <v>-0.1846395467</v>
      </c>
      <c r="AL2787" s="373">
        <f>IPMT('Assumptions (T&amp;D) old'!$B$100,Model!Y$1,'Assumptions (T&amp;D) old'!$B$103,Model!$AJ$2699)</f>
        <v>-0.1750538638</v>
      </c>
      <c r="AM2787" s="373">
        <f>IPMT('Assumptions (T&amp;D) old'!$B$100,Model!Z$1,'Assumptions (T&amp;D) old'!$B$103,Model!$AJ$2699)</f>
        <v>-0.165012861</v>
      </c>
      <c r="AN2787" s="373">
        <f>IPMT('Assumptions (T&amp;D) old'!$B$100,Model!AA$1,'Assumptions (T&amp;D) old'!$B$103,Model!$AJ$2699)</f>
        <v>-0.1544949105</v>
      </c>
      <c r="AO2787" s="373">
        <f>IPMT('Assumptions (T&amp;D) old'!$B$100,Model!AB$1,'Assumptions (T&amp;D) old'!$B$103,Model!$AJ$2699)</f>
        <v>-0.1434773574</v>
      </c>
      <c r="AP2787" s="373">
        <f>IPMT('Assumptions (T&amp;D) old'!$B$100,Model!AC$1,'Assumptions (T&amp;D) old'!$B$103,Model!$AJ$2699)</f>
        <v>-0.1319364705</v>
      </c>
      <c r="AQ2787" s="373">
        <f>IPMT('Assumptions (T&amp;D) old'!$B$100,Model!AD$1,'Assumptions (T&amp;D) old'!$B$103,Model!$AJ$2699)</f>
        <v>-0.1198473915</v>
      </c>
      <c r="AR2787" s="373">
        <f>IPMT('Assumptions (T&amp;D) old'!$B$100,Model!AE$1,'Assumptions (T&amp;D) old'!$B$103,Model!$AJ$2699)</f>
        <v>-0.1071840813</v>
      </c>
      <c r="AS2787" s="373">
        <f>IPMT('Assumptions (T&amp;D) old'!$B$100,Model!AF$1,'Assumptions (T&amp;D) old'!$B$103,Model!$AJ$2699)</f>
        <v>-0.09391926375</v>
      </c>
      <c r="AT2787" s="373">
        <f>IPMT('Assumptions (T&amp;D) old'!$B$100,Model!AG$1,'Assumptions (T&amp;D) old'!$B$103,Model!$AJ$2699)</f>
        <v>-0.08002436742</v>
      </c>
      <c r="AU2787" s="373">
        <f>IPMT('Assumptions (T&amp;D) old'!$B$100,Model!AH$1,'Assumptions (T&amp;D) old'!$B$103,Model!$AJ$2699)</f>
        <v>-0.0654694635</v>
      </c>
      <c r="AV2787" s="373">
        <f>IPMT('Assumptions (T&amp;D) old'!$B$100,Model!AI$1,'Assumptions (T&amp;D) old'!$B$103,Model!$AJ$2699)</f>
        <v>-0.05022320166</v>
      </c>
      <c r="AW2787" s="373">
        <f>IPMT('Assumptions (T&amp;D) old'!$B$100,Model!AJ$1,'Assumptions (T&amp;D) old'!$B$103,Model!$AJ$2699)</f>
        <v>-0.03425274237</v>
      </c>
      <c r="AX2787" s="373">
        <f>IPMT('Assumptions (T&amp;D) old'!$B$100,Model!AK$1,'Assumptions (T&amp;D) old'!$B$103,Model!$AJ$2699)</f>
        <v>-0.01752368627</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-0.1990534524</v>
      </c>
      <c r="AL2788" s="373">
        <f>IPMT('Assumptions (T&amp;D) old'!$B$100,Model!X$1,'Assumptions (T&amp;D) old'!$B$103,Model!$AK$2699)</f>
        <v>-0.1896539226</v>
      </c>
      <c r="AM2788" s="373">
        <f>IPMT('Assumptions (T&amp;D) old'!$B$100,Model!Y$1,'Assumptions (T&amp;D) old'!$B$103,Model!$AK$2699)</f>
        <v>-0.1798079151</v>
      </c>
      <c r="AN2788" s="373">
        <f>IPMT('Assumptions (T&amp;D) old'!$B$100,Model!Z$1,'Assumptions (T&amp;D) old'!$B$103,Model!$AK$2699)</f>
        <v>-0.1694942222</v>
      </c>
      <c r="AO2788" s="373">
        <f>IPMT('Assumptions (T&amp;D) old'!$B$100,Model!AA$1,'Assumptions (T&amp;D) old'!$B$103,Model!$AK$2699)</f>
        <v>-0.1586906289</v>
      </c>
      <c r="AP2788" s="373">
        <f>IPMT('Assumptions (T&amp;D) old'!$B$100,Model!AB$1,'Assumptions (T&amp;D) old'!$B$103,Model!$AK$2699)</f>
        <v>-0.147373865</v>
      </c>
      <c r="AQ2788" s="373">
        <f>IPMT('Assumptions (T&amp;D) old'!$B$100,Model!AC$1,'Assumptions (T&amp;D) old'!$B$103,Model!$AK$2699)</f>
        <v>-0.1355195548</v>
      </c>
      <c r="AR2788" s="373">
        <f>IPMT('Assumptions (T&amp;D) old'!$B$100,Model!AD$1,'Assumptions (T&amp;D) old'!$B$103,Model!$AK$2699)</f>
        <v>-0.1231021648</v>
      </c>
      <c r="AS2788" s="373">
        <f>IPMT('Assumptions (T&amp;D) old'!$B$100,Model!AE$1,'Assumptions (T&amp;D) old'!$B$103,Model!$AK$2699)</f>
        <v>-0.1100949488</v>
      </c>
      <c r="AT2788" s="373">
        <f>IPMT('Assumptions (T&amp;D) old'!$B$100,Model!AF$1,'Assumptions (T&amp;D) old'!$B$103,Model!$AK$2699)</f>
        <v>-0.09646989006</v>
      </c>
      <c r="AU2788" s="373">
        <f>IPMT('Assumptions (T&amp;D) old'!$B$100,Model!AG$1,'Assumptions (T&amp;D) old'!$B$103,Model!$AK$2699)</f>
        <v>-0.08219764102</v>
      </c>
      <c r="AV2788" s="373">
        <f>IPMT('Assumptions (T&amp;D) old'!$B$100,Model!AH$1,'Assumptions (T&amp;D) old'!$B$103,Model!$AK$2699)</f>
        <v>-0.06724746015</v>
      </c>
      <c r="AW2788" s="373">
        <f>IPMT('Assumptions (T&amp;D) old'!$B$100,Model!AI$1,'Assumptions (T&amp;D) old'!$B$103,Model!$AK$2699)</f>
        <v>-0.05158714569</v>
      </c>
      <c r="AX2788" s="373">
        <f>IPMT('Assumptions (T&amp;D) old'!$B$100,Model!AJ$1,'Assumptions (T&amp;D) old'!$B$103,Model!$AK$2699)</f>
        <v>-0.03518296629</v>
      </c>
      <c r="AY2788" s="373">
        <f>IPMT('Assumptions (T&amp;D) old'!$B$100,Model!AK$1,'Assumptions (T&amp;D) old'!$B$103,Model!$AK$2699)</f>
        <v>-0.01799958837</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-0.2053944653</v>
      </c>
      <c r="AM2789" s="373">
        <f>IPMT('Assumptions (T&amp;D) old'!$B$100,Model!X$1,'Assumptions (T&amp;D) old'!$B$103,Model!$AL$2699)</f>
        <v>-0.1956955057</v>
      </c>
      <c r="AN2789" s="373">
        <f>IPMT('Assumptions (T&amp;D) old'!$B$100,Model!Y$1,'Assumptions (T&amp;D) old'!$B$103,Model!$AL$2699)</f>
        <v>-0.1855358454</v>
      </c>
      <c r="AO2789" s="373">
        <f>IPMT('Assumptions (T&amp;D) old'!$B$100,Model!Z$1,'Assumptions (T&amp;D) old'!$B$103,Model!$AL$2699)</f>
        <v>-0.1748936013</v>
      </c>
      <c r="AP2789" s="373">
        <f>IPMT('Assumptions (T&amp;D) old'!$B$100,Model!AA$1,'Assumptions (T&amp;D) old'!$B$103,Model!$AL$2699)</f>
        <v>-0.1637458506</v>
      </c>
      <c r="AQ2789" s="373">
        <f>IPMT('Assumptions (T&amp;D) old'!$B$100,Model!AB$1,'Assumptions (T&amp;D) old'!$B$103,Model!$AL$2699)</f>
        <v>-0.1520685818</v>
      </c>
      <c r="AR2789" s="373">
        <f>IPMT('Assumptions (T&amp;D) old'!$B$100,Model!AC$1,'Assumptions (T&amp;D) old'!$B$103,Model!$AL$2699)</f>
        <v>-0.1398366427</v>
      </c>
      <c r="AS2789" s="373">
        <f>IPMT('Assumptions (T&amp;D) old'!$B$100,Model!AD$1,'Assumptions (T&amp;D) old'!$B$103,Model!$AL$2699)</f>
        <v>-0.1270236864</v>
      </c>
      <c r="AT2789" s="373">
        <f>IPMT('Assumptions (T&amp;D) old'!$B$100,Model!AE$1,'Assumptions (T&amp;D) old'!$B$103,Model!$AL$2699)</f>
        <v>-0.1136021148</v>
      </c>
      <c r="AU2789" s="373">
        <f>IPMT('Assumptions (T&amp;D) old'!$B$100,Model!AF$1,'Assumptions (T&amp;D) old'!$B$103,Model!$AL$2699)</f>
        <v>-0.09954301848</v>
      </c>
      <c r="AV2789" s="373">
        <f>IPMT('Assumptions (T&amp;D) old'!$B$100,Model!AG$1,'Assumptions (T&amp;D) old'!$B$103,Model!$AL$2699)</f>
        <v>-0.0848161151</v>
      </c>
      <c r="AW2789" s="373">
        <f>IPMT('Assumptions (T&amp;D) old'!$B$100,Model!AH$1,'Assumptions (T&amp;D) old'!$B$103,Model!$AL$2699)</f>
        <v>-0.06938968381</v>
      </c>
      <c r="AX2789" s="373">
        <f>IPMT('Assumptions (T&amp;D) old'!$B$100,Model!AI$1,'Assumptions (T&amp;D) old'!$B$103,Model!$AL$2699)</f>
        <v>-0.05323049703</v>
      </c>
      <c r="AY2789" s="373">
        <f>IPMT('Assumptions (T&amp;D) old'!$B$100,Model!AJ$1,'Assumptions (T&amp;D) old'!$B$103,Model!$AL$2699)</f>
        <v>-0.03630374888</v>
      </c>
      <c r="AZ2789" s="373">
        <f>IPMT('Assumptions (T&amp;D) old'!$B$100,Model!AK$1,'Assumptions (T&amp;D) old'!$B$103,Model!$AL$2699)</f>
        <v>-0.0185729802</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-0.2129250726</v>
      </c>
      <c r="AN2790" s="373">
        <f>IPMT('Assumptions (T&amp;D) old'!$B$100,Model!X$1,'Assumptions (T&amp;D) old'!$B$103,Model!$AM$2699)</f>
        <v>-0.2028705091</v>
      </c>
      <c r="AO2790" s="373">
        <f>IPMT('Assumptions (T&amp;D) old'!$B$100,Model!Y$1,'Assumptions (T&amp;D) old'!$B$103,Model!$AM$2699)</f>
        <v>-0.1923383539</v>
      </c>
      <c r="AP2790" s="373">
        <f>IPMT('Assumptions (T&amp;D) old'!$B$100,Model!Z$1,'Assumptions (T&amp;D) old'!$B$103,Model!$AM$2699)</f>
        <v>-0.1813059213</v>
      </c>
      <c r="AQ2790" s="373">
        <f>IPMT('Assumptions (T&amp;D) old'!$B$100,Model!AA$1,'Assumptions (T&amp;D) old'!$B$103,Model!$AM$2699)</f>
        <v>-0.1697494481</v>
      </c>
      <c r="AR2790" s="373">
        <f>IPMT('Assumptions (T&amp;D) old'!$B$100,Model!AB$1,'Assumptions (T&amp;D) old'!$B$103,Model!$AM$2699)</f>
        <v>-0.1576440425</v>
      </c>
      <c r="AS2790" s="373">
        <f>IPMT('Assumptions (T&amp;D) old'!$B$100,Model!AC$1,'Assumptions (T&amp;D) old'!$B$103,Model!$AM$2699)</f>
        <v>-0.1449636301</v>
      </c>
      <c r="AT2790" s="373">
        <f>IPMT('Assumptions (T&amp;D) old'!$B$100,Model!AD$1,'Assumptions (T&amp;D) old'!$B$103,Model!$AM$2699)</f>
        <v>-0.1316808981</v>
      </c>
      <c r="AU2790" s="373">
        <f>IPMT('Assumptions (T&amp;D) old'!$B$100,Model!AE$1,'Assumptions (T&amp;D) old'!$B$103,Model!$AM$2699)</f>
        <v>-0.1177672363</v>
      </c>
      <c r="AV2790" s="373">
        <f>IPMT('Assumptions (T&amp;D) old'!$B$100,Model!AF$1,'Assumptions (T&amp;D) old'!$B$103,Model!$AM$2699)</f>
        <v>-0.1031926756</v>
      </c>
      <c r="AW2790" s="373">
        <f>IPMT('Assumptions (T&amp;D) old'!$B$100,Model!AG$1,'Assumptions (T&amp;D) old'!$B$103,Model!$AM$2699)</f>
        <v>-0.08792582329</v>
      </c>
      <c r="AX2790" s="373">
        <f>IPMT('Assumptions (T&amp;D) old'!$B$100,Model!AH$1,'Assumptions (T&amp;D) old'!$B$103,Model!$AM$2699)</f>
        <v>-0.07193379548</v>
      </c>
      <c r="AY2790" s="373">
        <f>IPMT('Assumptions (T&amp;D) old'!$B$100,Model!AI$1,'Assumptions (T&amp;D) old'!$B$103,Model!$AM$2699)</f>
        <v>-0.05518214635</v>
      </c>
      <c r="AZ2790" s="373">
        <f>IPMT('Assumptions (T&amp;D) old'!$B$100,Model!AJ$1,'Assumptions (T&amp;D) old'!$B$103,Model!$AM$2699)</f>
        <v>-0.03763479388</v>
      </c>
      <c r="BA2790" s="373">
        <f>IPMT('Assumptions (T&amp;D) old'!$B$100,Model!AK$1,'Assumptions (T&amp;D) old'!$B$103,Model!$AM$2699)</f>
        <v>-0.01925394217</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-0.2189673344</v>
      </c>
      <c r="AO2791" s="373">
        <f>IPMT('Assumptions (T&amp;D) old'!$B$100,Model!X$1,'Assumptions (T&amp;D) old'!$B$103,Model!$AN$2699)</f>
        <v>-0.2086274485</v>
      </c>
      <c r="AP2791" s="373">
        <f>IPMT('Assumptions (T&amp;D) old'!$B$100,Model!Y$1,'Assumptions (T&amp;D) old'!$B$103,Model!$AN$2699)</f>
        <v>-0.197796418</v>
      </c>
      <c r="AQ2791" s="373">
        <f>IPMT('Assumptions (T&amp;D) old'!$B$100,Model!Z$1,'Assumptions (T&amp;D) old'!$B$103,Model!$AN$2699)</f>
        <v>-0.1864509135</v>
      </c>
      <c r="AR2791" s="373">
        <f>IPMT('Assumptions (T&amp;D) old'!$B$100,Model!AA$1,'Assumptions (T&amp;D) old'!$B$103,Model!$AN$2699)</f>
        <v>-0.1745664976</v>
      </c>
      <c r="AS2791" s="373">
        <f>IPMT('Assumptions (T&amp;D) old'!$B$100,Model!AB$1,'Assumptions (T&amp;D) old'!$B$103,Model!$AN$2699)</f>
        <v>-0.1621175719</v>
      </c>
      <c r="AT2791" s="373">
        <f>IPMT('Assumptions (T&amp;D) old'!$B$100,Model!AC$1,'Assumptions (T&amp;D) old'!$B$103,Model!$AN$2699)</f>
        <v>-0.1490773223</v>
      </c>
      <c r="AU2791" s="373">
        <f>IPMT('Assumptions (T&amp;D) old'!$B$100,Model!AD$1,'Assumptions (T&amp;D) old'!$B$103,Model!$AN$2699)</f>
        <v>-0.1354176608</v>
      </c>
      <c r="AV2791" s="373">
        <f>IPMT('Assumptions (T&amp;D) old'!$B$100,Model!AE$1,'Assumptions (T&amp;D) old'!$B$103,Model!$AN$2699)</f>
        <v>-0.1211091653</v>
      </c>
      <c r="AW2791" s="373">
        <f>IPMT('Assumptions (T&amp;D) old'!$B$100,Model!AF$1,'Assumptions (T&amp;D) old'!$B$103,Model!$AN$2699)</f>
        <v>-0.1061210164</v>
      </c>
      <c r="AX2791" s="373">
        <f>IPMT('Assumptions (T&amp;D) old'!$B$100,Model!AG$1,'Assumptions (T&amp;D) old'!$B$103,Model!$AN$2699)</f>
        <v>-0.09042093033</v>
      </c>
      <c r="AY2791" s="373">
        <f>IPMT('Assumptions (T&amp;D) old'!$B$100,Model!AH$1,'Assumptions (T&amp;D) old'!$B$103,Model!$AN$2699)</f>
        <v>-0.0739750902</v>
      </c>
      <c r="AZ2791" s="373">
        <f>IPMT('Assumptions (T&amp;D) old'!$B$100,Model!AI$1,'Assumptions (T&amp;D) old'!$B$103,Model!$AN$2699)</f>
        <v>-0.05674807267</v>
      </c>
      <c r="BA2791" s="373">
        <f>IPMT('Assumptions (T&amp;D) old'!$B$100,Model!AJ$1,'Assumptions (T&amp;D) old'!$B$103,Model!$AN$2699)</f>
        <v>-0.03870277181</v>
      </c>
      <c r="BB2791" s="373">
        <f>IPMT('Assumptions (T&amp;D) old'!$B$100,Model!AK$1,'Assumptions (T&amp;D) old'!$B$103,Model!$AN$2699)</f>
        <v>-0.01980031916</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-0.2216541355</v>
      </c>
      <c r="AP2792" s="373">
        <f>IPMT('Assumptions (T&amp;D) old'!$B$100,Model!X$1,'Assumptions (T&amp;D) old'!$B$103,Model!$AO$2699)</f>
        <v>-0.2111873758</v>
      </c>
      <c r="AQ2792" s="373">
        <f>IPMT('Assumptions (T&amp;D) old'!$B$100,Model!Y$1,'Assumptions (T&amp;D) old'!$B$103,Model!$AO$2699)</f>
        <v>-0.200223445</v>
      </c>
      <c r="AR2792" s="373">
        <f>IPMT('Assumptions (T&amp;D) old'!$B$100,Model!Z$1,'Assumptions (T&amp;D) old'!$B$103,Model!$AO$2699)</f>
        <v>-0.1887387274</v>
      </c>
      <c r="AS2792" s="373">
        <f>IPMT('Assumptions (T&amp;D) old'!$B$100,Model!AA$1,'Assumptions (T&amp;D) old'!$B$103,Model!$AO$2699)</f>
        <v>-0.1767084858</v>
      </c>
      <c r="AT2792" s="373">
        <f>IPMT('Assumptions (T&amp;D) old'!$B$100,Model!AB$1,'Assumptions (T&amp;D) old'!$B$103,Model!$AO$2699)</f>
        <v>-0.1641068077</v>
      </c>
      <c r="AU2792" s="373">
        <f>IPMT('Assumptions (T&amp;D) old'!$B$100,Model!AC$1,'Assumptions (T&amp;D) old'!$B$103,Model!$AO$2699)</f>
        <v>-0.15090655</v>
      </c>
      <c r="AV2792" s="373">
        <f>IPMT('Assumptions (T&amp;D) old'!$B$100,Model!AD$1,'Assumptions (T&amp;D) old'!$B$103,Model!$AO$2699)</f>
        <v>-0.1370792799</v>
      </c>
      <c r="AW2792" s="373">
        <f>IPMT('Assumptions (T&amp;D) old'!$B$100,Model!AE$1,'Assumptions (T&amp;D) old'!$B$103,Model!$AO$2699)</f>
        <v>-0.1225952145</v>
      </c>
      <c r="AX2792" s="373">
        <f>IPMT('Assumptions (T&amp;D) old'!$B$100,Model!AF$1,'Assumptions (T&amp;D) old'!$B$103,Model!$AO$2699)</f>
        <v>-0.1074231561</v>
      </c>
      <c r="AY2792" s="373">
        <f>IPMT('Assumptions (T&amp;D) old'!$B$100,Model!AG$1,'Assumptions (T&amp;D) old'!$B$103,Model!$AO$2699)</f>
        <v>-0.09153042483</v>
      </c>
      <c r="AZ2792" s="373">
        <f>IPMT('Assumptions (T&amp;D) old'!$B$100,Model!AH$1,'Assumptions (T&amp;D) old'!$B$103,Model!$AO$2699)</f>
        <v>-0.07488278885</v>
      </c>
      <c r="BA2792" s="373">
        <f>IPMT('Assumptions (T&amp;D) old'!$B$100,Model!AI$1,'Assumptions (T&amp;D) old'!$B$103,Model!$AO$2699)</f>
        <v>-0.05744439016</v>
      </c>
      <c r="BB2792" s="373">
        <f>IPMT('Assumptions (T&amp;D) old'!$B$100,Model!AJ$1,'Assumptions (T&amp;D) old'!$B$103,Model!$AO$2699)</f>
        <v>-0.03917766753</v>
      </c>
      <c r="BC2792" s="373">
        <f>IPMT('Assumptions (T&amp;D) old'!$B$100,Model!AK$1,'Assumptions (T&amp;D) old'!$B$103,Model!$AO$2699)</f>
        <v>-0.02004327557</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-0.2334677408</v>
      </c>
      <c r="AQ2793" s="373">
        <f>IPMT('Assumptions (T&amp;D) old'!$B$100,Model!X$1,'Assumptions (T&amp;D) old'!$B$103,Model!$AP$2699)</f>
        <v>-0.2224431292</v>
      </c>
      <c r="AR2793" s="373">
        <f>IPMT('Assumptions (T&amp;D) old'!$B$100,Model!Y$1,'Assumptions (T&amp;D) old'!$B$103,Model!$AP$2699)</f>
        <v>-0.2108948486</v>
      </c>
      <c r="AS2793" s="373">
        <f>IPMT('Assumptions (T&amp;D) old'!$B$100,Model!Z$1,'Assumptions (T&amp;D) old'!$B$103,Model!$AP$2699)</f>
        <v>-0.1987980247</v>
      </c>
      <c r="AT2793" s="373">
        <f>IPMT('Assumptions (T&amp;D) old'!$B$100,Model!AA$1,'Assumptions (T&amp;D) old'!$B$103,Model!$AP$2699)</f>
        <v>-0.1861266016</v>
      </c>
      <c r="AU2793" s="373">
        <f>IPMT('Assumptions (T&amp;D) old'!$B$100,Model!AB$1,'Assumptions (T&amp;D) old'!$B$103,Model!$AP$2699)</f>
        <v>-0.1728532859</v>
      </c>
      <c r="AV2793" s="373">
        <f>IPMT('Assumptions (T&amp;D) old'!$B$100,Model!AC$1,'Assumptions (T&amp;D) old'!$B$103,Model!$AP$2699)</f>
        <v>-0.1589494877</v>
      </c>
      <c r="AW2793" s="373">
        <f>IPMT('Assumptions (T&amp;D) old'!$B$100,Model!AD$1,'Assumptions (T&amp;D) old'!$B$103,Model!$AP$2699)</f>
        <v>-0.1443852591</v>
      </c>
      <c r="AX2793" s="373">
        <f>IPMT('Assumptions (T&amp;D) old'!$B$100,Model!AE$1,'Assumptions (T&amp;D) old'!$B$103,Model!$AP$2699)</f>
        <v>-0.1291292297</v>
      </c>
      <c r="AY2793" s="373">
        <f>IPMT('Assumptions (T&amp;D) old'!$B$100,Model!AF$1,'Assumptions (T&amp;D) old'!$B$103,Model!$AP$2699)</f>
        <v>-0.1131485388</v>
      </c>
      <c r="AZ2793" s="373">
        <f>IPMT('Assumptions (T&amp;D) old'!$B$100,Model!AG$1,'Assumptions (T&amp;D) old'!$B$103,Model!$AP$2699)</f>
        <v>-0.09640876517</v>
      </c>
      <c r="BA2793" s="373">
        <f>IPMT('Assumptions (T&amp;D) old'!$B$100,Model!AH$1,'Assumptions (T&amp;D) old'!$B$103,Model!$AP$2699)</f>
        <v>-0.07887385226</v>
      </c>
      <c r="BB2793" s="373">
        <f>IPMT('Assumptions (T&amp;D) old'!$B$100,Model!AI$1,'Assumptions (T&amp;D) old'!$B$103,Model!$AP$2699)</f>
        <v>-0.06050603099</v>
      </c>
      <c r="BC2793" s="373">
        <f>IPMT('Assumptions (T&amp;D) old'!$B$100,Model!AJ$1,'Assumptions (T&amp;D) old'!$B$103,Model!$AP$2699)</f>
        <v>-0.0412657382</v>
      </c>
      <c r="BD2793" s="373">
        <f>IPMT('Assumptions (T&amp;D) old'!$B$100,Model!AK$1,'Assumptions (T&amp;D) old'!$B$103,Model!$AP$2699)</f>
        <v>-0.02111153151</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-0.2381129945</v>
      </c>
      <c r="AR2794" s="373">
        <f>IPMT('Assumptions (T&amp;D) old'!$B$100,Model!X$1,'Assumptions (T&amp;D) old'!$B$103,Model!$AQ$2699)</f>
        <v>-0.2268690287</v>
      </c>
      <c r="AS2794" s="373">
        <f>IPMT('Assumptions (T&amp;D) old'!$B$100,Model!Y$1,'Assumptions (T&amp;D) old'!$B$103,Model!$AQ$2699)</f>
        <v>-0.2150909746</v>
      </c>
      <c r="AT2794" s="373">
        <f>IPMT('Assumptions (T&amp;D) old'!$B$100,Model!Z$1,'Assumptions (T&amp;D) old'!$B$103,Model!$AQ$2699)</f>
        <v>-0.202753463</v>
      </c>
      <c r="AU2794" s="373">
        <f>IPMT('Assumptions (T&amp;D) old'!$B$100,Model!AA$1,'Assumptions (T&amp;D) old'!$B$103,Model!$AQ$2699)</f>
        <v>-0.1898299195</v>
      </c>
      <c r="AV2794" s="373">
        <f>IPMT('Assumptions (T&amp;D) old'!$B$100,Model!AB$1,'Assumptions (T&amp;D) old'!$B$103,Model!$AQ$2699)</f>
        <v>-0.1762925078</v>
      </c>
      <c r="AW2794" s="373">
        <f>IPMT('Assumptions (T&amp;D) old'!$B$100,Model!AC$1,'Assumptions (T&amp;D) old'!$B$103,Model!$AQ$2699)</f>
        <v>-0.1621120689</v>
      </c>
      <c r="AX2794" s="373">
        <f>IPMT('Assumptions (T&amp;D) old'!$B$100,Model!AD$1,'Assumptions (T&amp;D) old'!$B$103,Model!$AQ$2699)</f>
        <v>-0.1472580592</v>
      </c>
      <c r="AY2794" s="373">
        <f>IPMT('Assumptions (T&amp;D) old'!$B$100,Model!AE$1,'Assumptions (T&amp;D) old'!$B$103,Model!$AQ$2699)</f>
        <v>-0.1316984841</v>
      </c>
      <c r="AZ2794" s="373">
        <f>IPMT('Assumptions (T&amp;D) old'!$B$100,Model!AF$1,'Assumptions (T&amp;D) old'!$B$103,Model!$AQ$2699)</f>
        <v>-0.1153998291</v>
      </c>
      <c r="BA2794" s="373">
        <f>IPMT('Assumptions (T&amp;D) old'!$B$100,Model!AG$1,'Assumptions (T&amp;D) old'!$B$103,Model!$AQ$2699)</f>
        <v>-0.09832698808</v>
      </c>
      <c r="BB2794" s="373">
        <f>IPMT('Assumptions (T&amp;D) old'!$B$100,Model!AH$1,'Assumptions (T&amp;D) old'!$B$103,Model!$AQ$2699)</f>
        <v>-0.08044318706</v>
      </c>
      <c r="BC2794" s="373">
        <f>IPMT('Assumptions (T&amp;D) old'!$B$100,Model!AI$1,'Assumptions (T&amp;D) old'!$B$103,Model!$AQ$2699)</f>
        <v>-0.06170990549</v>
      </c>
      <c r="BD2794" s="373">
        <f>IPMT('Assumptions (T&amp;D) old'!$B$100,Model!AJ$1,'Assumptions (T&amp;D) old'!$B$103,Model!$AQ$2699)</f>
        <v>-0.04208679305</v>
      </c>
      <c r="BE2794" s="373">
        <f>IPMT('Assumptions (T&amp;D) old'!$B$100,Model!AK$1,'Assumptions (T&amp;D) old'!$B$103,Model!$AQ$2699)</f>
        <v>-0.02153158277</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-0.2364307682</v>
      </c>
      <c r="AS2795" s="373">
        <f>IPMT('Assumptions (T&amp;D) old'!$B$100,Model!X$1,'Assumptions (T&amp;D) old'!$B$103,Model!$AR$2699)</f>
        <v>-0.2252662391</v>
      </c>
      <c r="AT2795" s="373">
        <f>IPMT('Assumptions (T&amp;D) old'!$B$100,Model!Y$1,'Assumptions (T&amp;D) old'!$B$103,Model!$AR$2699)</f>
        <v>-0.2135713949</v>
      </c>
      <c r="AU2795" s="373">
        <f>IPMT('Assumptions (T&amp;D) old'!$B$100,Model!Z$1,'Assumptions (T&amp;D) old'!$B$103,Model!$AR$2699)</f>
        <v>-0.2013210456</v>
      </c>
      <c r="AV2795" s="373">
        <f>IPMT('Assumptions (T&amp;D) old'!$B$100,Model!AA$1,'Assumptions (T&amp;D) old'!$B$103,Model!$AR$2699)</f>
        <v>-0.1884888047</v>
      </c>
      <c r="AW2795" s="373">
        <f>IPMT('Assumptions (T&amp;D) old'!$B$100,Model!AB$1,'Assumptions (T&amp;D) old'!$B$103,Model!$AR$2699)</f>
        <v>-0.1750470323</v>
      </c>
      <c r="AX2795" s="373">
        <f>IPMT('Assumptions (T&amp;D) old'!$B$100,Model!AC$1,'Assumptions (T&amp;D) old'!$B$103,Model!$AR$2699)</f>
        <v>-0.1609667758</v>
      </c>
      <c r="AY2795" s="373">
        <f>IPMT('Assumptions (T&amp;D) old'!$B$100,Model!AD$1,'Assumptions (T&amp;D) old'!$B$103,Model!$AR$2699)</f>
        <v>-0.1462177071</v>
      </c>
      <c r="AZ2795" s="373">
        <f>IPMT('Assumptions (T&amp;D) old'!$B$100,Model!AE$1,'Assumptions (T&amp;D) old'!$B$103,Model!$AR$2699)</f>
        <v>-0.1307680576</v>
      </c>
      <c r="BA2795" s="373">
        <f>IPMT('Assumptions (T&amp;D) old'!$B$100,Model!AF$1,'Assumptions (T&amp;D) old'!$B$103,Model!$AR$2699)</f>
        <v>-0.1145845497</v>
      </c>
      <c r="BB2795" s="373">
        <f>IPMT('Assumptions (T&amp;D) old'!$B$100,Model!AG$1,'Assumptions (T&amp;D) old'!$B$103,Model!$AR$2699)</f>
        <v>-0.09763232528</v>
      </c>
      <c r="BC2795" s="373">
        <f>IPMT('Assumptions (T&amp;D) old'!$B$100,Model!AH$1,'Assumptions (T&amp;D) old'!$B$103,Model!$AR$2699)</f>
        <v>-0.07987487015</v>
      </c>
      <c r="BD2795" s="373">
        <f>IPMT('Assumptions (T&amp;D) old'!$B$100,Model!AI$1,'Assumptions (T&amp;D) old'!$B$103,Model!$AR$2699)</f>
        <v>-0.06127393591</v>
      </c>
      <c r="BE2795" s="373">
        <f>IPMT('Assumptions (T&amp;D) old'!$B$100,Model!AJ$1,'Assumptions (T&amp;D) old'!$B$103,Model!$AR$2699)</f>
        <v>-0.04178945729</v>
      </c>
      <c r="BF2795" s="373">
        <f>IPMT('Assumptions (T&amp;D) old'!$B$100,Model!AK$1,'Assumptions (T&amp;D) old'!$B$103,Model!$AR$2699)</f>
        <v>-0.02137946594</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-0.2427872857</v>
      </c>
      <c r="AT2796" s="373">
        <f>IPMT('Assumptions (T&amp;D) old'!$B$100,Model!X$1,'Assumptions (T&amp;D) old'!$B$103,Model!$AS$2699)</f>
        <v>-0.2313225946</v>
      </c>
      <c r="AU2796" s="373">
        <f>IPMT('Assumptions (T&amp;D) old'!$B$100,Model!Y$1,'Assumptions (T&amp;D) old'!$B$103,Model!$AS$2699)</f>
        <v>-0.2193133307</v>
      </c>
      <c r="AV2796" s="373">
        <f>IPMT('Assumptions (T&amp;D) old'!$B$100,Model!Z$1,'Assumptions (T&amp;D) old'!$B$103,Model!$AS$2699)</f>
        <v>-0.2067336268</v>
      </c>
      <c r="AW2796" s="373">
        <f>IPMT('Assumptions (T&amp;D) old'!$B$100,Model!AA$1,'Assumptions (T&amp;D) old'!$B$103,Model!$AS$2699)</f>
        <v>-0.193556387</v>
      </c>
      <c r="AX2796" s="373">
        <f>IPMT('Assumptions (T&amp;D) old'!$B$100,Model!AB$1,'Assumptions (T&amp;D) old'!$B$103,Model!$AS$2699)</f>
        <v>-0.1797532282</v>
      </c>
      <c r="AY2796" s="373">
        <f>IPMT('Assumptions (T&amp;D) old'!$B$100,Model!AC$1,'Assumptions (T&amp;D) old'!$B$103,Model!$AS$2699)</f>
        <v>-0.1652944195</v>
      </c>
      <c r="AZ2796" s="373">
        <f>IPMT('Assumptions (T&amp;D) old'!$B$100,Model!AD$1,'Assumptions (T&amp;D) old'!$B$103,Model!$AS$2699)</f>
        <v>-0.1501488173</v>
      </c>
      <c r="BA2796" s="373">
        <f>IPMT('Assumptions (T&amp;D) old'!$B$100,Model!AE$1,'Assumptions (T&amp;D) old'!$B$103,Model!$AS$2699)</f>
        <v>-0.134283799</v>
      </c>
      <c r="BB2796" s="373">
        <f>IPMT('Assumptions (T&amp;D) old'!$B$100,Model!AF$1,'Assumptions (T&amp;D) old'!$B$103,Model!$AS$2699)</f>
        <v>-0.1176651923</v>
      </c>
      <c r="BC2796" s="373">
        <f>IPMT('Assumptions (T&amp;D) old'!$B$100,Model!AG$1,'Assumptions (T&amp;D) old'!$B$103,Model!$AS$2699)</f>
        <v>-0.1002572018</v>
      </c>
      <c r="BD2796" s="373">
        <f>IPMT('Assumptions (T&amp;D) old'!$B$100,Model!AH$1,'Assumptions (T&amp;D) old'!$B$103,Model!$AS$2699)</f>
        <v>-0.0820223318</v>
      </c>
      <c r="BE2796" s="373">
        <f>IPMT('Assumptions (T&amp;D) old'!$B$100,Model!AI$1,'Assumptions (T&amp;D) old'!$B$103,Model!$AS$2699)</f>
        <v>-0.06292130544</v>
      </c>
      <c r="BF2796" s="373">
        <f>IPMT('Assumptions (T&amp;D) old'!$B$100,Model!AJ$1,'Assumptions (T&amp;D) old'!$B$103,Model!$AS$2699)</f>
        <v>-0.04291298033</v>
      </c>
      <c r="BG2796" s="373">
        <f>IPMT('Assumptions (T&amp;D) old'!$B$100,Model!AK$1,'Assumptions (T&amp;D) old'!$B$103,Model!$AS$2699)</f>
        <v>-0.02195425978</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-0.2488088801</v>
      </c>
      <c r="AU2797" s="373">
        <f>IPMT('Assumptions (T&amp;D) old'!$B$100,Model!X$1,'Assumptions (T&amp;D) old'!$B$103,Model!$AT$2699)</f>
        <v>-0.2370598425</v>
      </c>
      <c r="AV2797" s="373">
        <f>IPMT('Assumptions (T&amp;D) old'!$B$100,Model!Y$1,'Assumptions (T&amp;D) old'!$B$103,Model!$AT$2699)</f>
        <v>-0.2247527256</v>
      </c>
      <c r="AW2797" s="373">
        <f>IPMT('Assumptions (T&amp;D) old'!$B$100,Model!Z$1,'Assumptions (T&amp;D) old'!$B$103,Model!$AT$2699)</f>
        <v>-0.2118610207</v>
      </c>
      <c r="AX2797" s="373">
        <f>IPMT('Assumptions (T&amp;D) old'!$B$100,Model!AA$1,'Assumptions (T&amp;D) old'!$B$103,Model!$AT$2699)</f>
        <v>-0.1983569599</v>
      </c>
      <c r="AY2797" s="373">
        <f>IPMT('Assumptions (T&amp;D) old'!$B$100,Model!AB$1,'Assumptions (T&amp;D) old'!$B$103,Model!$AT$2699)</f>
        <v>-0.1842114561</v>
      </c>
      <c r="AZ2797" s="373">
        <f>IPMT('Assumptions (T&amp;D) old'!$B$100,Model!AC$1,'Assumptions (T&amp;D) old'!$B$103,Model!$AT$2699)</f>
        <v>-0.1693940409</v>
      </c>
      <c r="BA2797" s="373">
        <f>IPMT('Assumptions (T&amp;D) old'!$B$100,Model!AD$1,'Assumptions (T&amp;D) old'!$B$103,Model!$AT$2699)</f>
        <v>-0.1538727984</v>
      </c>
      <c r="BB2797" s="373">
        <f>IPMT('Assumptions (T&amp;D) old'!$B$100,Model!AE$1,'Assumptions (T&amp;D) old'!$B$103,Model!$AT$2699)</f>
        <v>-0.137614297</v>
      </c>
      <c r="BC2797" s="373">
        <f>IPMT('Assumptions (T&amp;D) old'!$B$100,Model!AF$1,'Assumptions (T&amp;D) old'!$B$103,Model!$AT$2699)</f>
        <v>-0.1205835167</v>
      </c>
      <c r="BD2797" s="373">
        <f>IPMT('Assumptions (T&amp;D) old'!$B$100,Model!AG$1,'Assumptions (T&amp;D) old'!$B$103,Model!$AT$2699)</f>
        <v>-0.1027437744</v>
      </c>
      <c r="BE2797" s="373">
        <f>IPMT('Assumptions (T&amp;D) old'!$B$100,Model!AH$1,'Assumptions (T&amp;D) old'!$B$103,Model!$AT$2699)</f>
        <v>-0.08405664432</v>
      </c>
      <c r="BF2797" s="373">
        <f>IPMT('Assumptions (T&amp;D) old'!$B$100,Model!AI$1,'Assumptions (T&amp;D) old'!$B$103,Model!$AT$2699)</f>
        <v>-0.06448187555</v>
      </c>
      <c r="BG2797" s="373">
        <f>IPMT('Assumptions (T&amp;D) old'!$B$100,Model!AJ$1,'Assumptions (T&amp;D) old'!$B$103,Model!$AT$2699)</f>
        <v>-0.04397730527</v>
      </c>
      <c r="BH2797" s="373">
        <f>IPMT('Assumptions (T&amp;D) old'!$B$100,Model!AK$1,'Assumptions (T&amp;D) old'!$B$103,Model!$AT$2699)</f>
        <v>-0.0224987679</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-0.2580326192</v>
      </c>
      <c r="AV2798" s="373">
        <f>IPMT('Assumptions (T&amp;D) old'!$B$100,Model!X$1,'Assumptions (T&amp;D) old'!$B$103,Model!$AU$2699)</f>
        <v>-0.2458480262</v>
      </c>
      <c r="AW2798" s="373">
        <f>IPMT('Assumptions (T&amp;D) old'!$B$100,Model!Y$1,'Assumptions (T&amp;D) old'!$B$103,Model!$AU$2699)</f>
        <v>-0.233084665</v>
      </c>
      <c r="AX2798" s="373">
        <f>IPMT('Assumptions (T&amp;D) old'!$B$100,Model!Z$1,'Assumptions (T&amp;D) old'!$B$103,Model!$AU$2699)</f>
        <v>-0.2197150442</v>
      </c>
      <c r="AY2798" s="373">
        <f>IPMT('Assumptions (T&amp;D) old'!$B$100,Model!AA$1,'Assumptions (T&amp;D) old'!$B$103,Model!$AU$2699)</f>
        <v>-0.2057103664</v>
      </c>
      <c r="AZ2798" s="373">
        <f>IPMT('Assumptions (T&amp;D) old'!$B$100,Model!AB$1,'Assumptions (T&amp;D) old'!$B$103,Model!$AU$2699)</f>
        <v>-0.1910404664</v>
      </c>
      <c r="BA2798" s="373">
        <f>IPMT('Assumptions (T&amp;D) old'!$B$100,Model!AC$1,'Assumptions (T&amp;D) old'!$B$103,Model!$AU$2699)</f>
        <v>-0.1756737462</v>
      </c>
      <c r="BB2798" s="373">
        <f>IPMT('Assumptions (T&amp;D) old'!$B$100,Model!AD$1,'Assumptions (T&amp;D) old'!$B$103,Model!$AU$2699)</f>
        <v>-0.1595771067</v>
      </c>
      <c r="BC2798" s="373">
        <f>IPMT('Assumptions (T&amp;D) old'!$B$100,Model!AE$1,'Assumptions (T&amp;D) old'!$B$103,Model!$AU$2699)</f>
        <v>-0.1427158769</v>
      </c>
      <c r="BD2798" s="373">
        <f>IPMT('Assumptions (T&amp;D) old'!$B$100,Model!AF$1,'Assumptions (T&amp;D) old'!$B$103,Model!$AU$2699)</f>
        <v>-0.1250537386</v>
      </c>
      <c r="BE2798" s="373">
        <f>IPMT('Assumptions (T&amp;D) old'!$B$100,Model!AG$1,'Assumptions (T&amp;D) old'!$B$103,Model!$AU$2699)</f>
        <v>-0.1065526488</v>
      </c>
      <c r="BF2798" s="373">
        <f>IPMT('Assumptions (T&amp;D) old'!$B$100,Model!AH$1,'Assumptions (T&amp;D) old'!$B$103,Model!$AU$2699)</f>
        <v>-0.0871727572</v>
      </c>
      <c r="BG2798" s="373">
        <f>IPMT('Assumptions (T&amp;D) old'!$B$100,Model!AI$1,'Assumptions (T&amp;D) old'!$B$103,Model!$AU$2699)</f>
        <v>-0.06687232077</v>
      </c>
      <c r="BH2798" s="373">
        <f>IPMT('Assumptions (T&amp;D) old'!$B$100,Model!AJ$1,'Assumptions (T&amp;D) old'!$B$103,Model!$AU$2699)</f>
        <v>-0.0456076136</v>
      </c>
      <c r="BI2798" s="373">
        <f>IPMT('Assumptions (T&amp;D) old'!$B$100,Model!AK$1,'Assumptions (T&amp;D) old'!$B$103,Model!$AU$2699)</f>
        <v>-0.02333283284</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-0.2618487388</v>
      </c>
      <c r="AW2799" s="373">
        <f>IPMT('Assumptions (T&amp;D) old'!$B$100,Model!X$1,'Assumptions (T&amp;D) old'!$B$103,Model!$AV$2699)</f>
        <v>-0.2494839443</v>
      </c>
      <c r="AX2799" s="373">
        <f>IPMT('Assumptions (T&amp;D) old'!$B$100,Model!Y$1,'Assumptions (T&amp;D) old'!$B$103,Model!$AV$2699)</f>
        <v>-0.2365318221</v>
      </c>
      <c r="AY2799" s="373">
        <f>IPMT('Assumptions (T&amp;D) old'!$B$100,Model!Z$1,'Assumptions (T&amp;D) old'!$B$103,Model!$AV$2699)</f>
        <v>-0.2229644741</v>
      </c>
      <c r="AZ2799" s="373">
        <f>IPMT('Assumptions (T&amp;D) old'!$B$100,Model!AA$1,'Assumptions (T&amp;D) old'!$B$103,Model!$AV$2699)</f>
        <v>-0.208752677</v>
      </c>
      <c r="BA2799" s="373">
        <f>IPMT('Assumptions (T&amp;D) old'!$B$100,Model!AB$1,'Assumptions (T&amp;D) old'!$B$103,Model!$AV$2699)</f>
        <v>-0.1938658196</v>
      </c>
      <c r="BB2799" s="373">
        <f>IPMT('Assumptions (T&amp;D) old'!$B$100,Model!AC$1,'Assumptions (T&amp;D) old'!$B$103,Model!$AV$2699)</f>
        <v>-0.1782718364</v>
      </c>
      <c r="BC2799" s="373">
        <f>IPMT('Assumptions (T&amp;D) old'!$B$100,Model!AD$1,'Assumptions (T&amp;D) old'!$B$103,Model!$AV$2699)</f>
        <v>-0.161937139</v>
      </c>
      <c r="BD2799" s="373">
        <f>IPMT('Assumptions (T&amp;D) old'!$B$100,Model!AE$1,'Assumptions (T&amp;D) old'!$B$103,Model!$AV$2699)</f>
        <v>-0.1448265436</v>
      </c>
      <c r="BE2799" s="373">
        <f>IPMT('Assumptions (T&amp;D) old'!$B$100,Model!AF$1,'Assumptions (T&amp;D) old'!$B$103,Model!$AV$2699)</f>
        <v>-0.1269031948</v>
      </c>
      <c r="BF2799" s="373">
        <f>IPMT('Assumptions (T&amp;D) old'!$B$100,Model!AG$1,'Assumptions (T&amp;D) old'!$B$103,Model!$AV$2699)</f>
        <v>-0.108128487</v>
      </c>
      <c r="BG2799" s="373">
        <f>IPMT('Assumptions (T&amp;D) old'!$B$100,Model!AH$1,'Assumptions (T&amp;D) old'!$B$103,Model!$AV$2699)</f>
        <v>-0.08846198052</v>
      </c>
      <c r="BH2799" s="373">
        <f>IPMT('Assumptions (T&amp;D) old'!$B$100,Model!AI$1,'Assumptions (T&amp;D) old'!$B$103,Model!$AV$2699)</f>
        <v>-0.06786131501</v>
      </c>
      <c r="BI2799" s="373">
        <f>IPMT('Assumptions (T&amp;D) old'!$B$100,Model!AJ$1,'Assumptions (T&amp;D) old'!$B$103,Model!$AV$2699)</f>
        <v>-0.04628211789</v>
      </c>
      <c r="BJ2799" s="373">
        <f>IPMT('Assumptions (T&amp;D) old'!$B$100,Model!AK$1,'Assumptions (T&amp;D) old'!$B$103,Model!$AV$2699)</f>
        <v>-0.02367790891</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-0.2690170275</v>
      </c>
      <c r="AX2800" s="373">
        <f>IPMT('Assumptions (T&amp;D) old'!$B$100,Model!X$1,'Assumptions (T&amp;D) old'!$B$103,Model!$AW$2699)</f>
        <v>-0.2563137382</v>
      </c>
      <c r="AY2800" s="373">
        <f>IPMT('Assumptions (T&amp;D) old'!$B$100,Model!Y$1,'Assumptions (T&amp;D) old'!$B$103,Model!$AW$2699)</f>
        <v>-0.2430070428</v>
      </c>
      <c r="AZ2800" s="373">
        <f>IPMT('Assumptions (T&amp;D) old'!$B$100,Model!Z$1,'Assumptions (T&amp;D) old'!$B$103,Model!$AW$2699)</f>
        <v>-0.2290682793</v>
      </c>
      <c r="BA2800" s="373">
        <f>IPMT('Assumptions (T&amp;D) old'!$B$100,Model!AA$1,'Assumptions (T&amp;D) old'!$B$103,Model!$AW$2699)</f>
        <v>-0.2144674246</v>
      </c>
      <c r="BB2800" s="373">
        <f>IPMT('Assumptions (T&amp;D) old'!$B$100,Model!AB$1,'Assumptions (T&amp;D) old'!$B$103,Model!$AW$2699)</f>
        <v>-0.1991730292</v>
      </c>
      <c r="BC2800" s="373">
        <f>IPMT('Assumptions (T&amp;D) old'!$B$100,Model!AC$1,'Assumptions (T&amp;D) old'!$B$103,Model!$AW$2699)</f>
        <v>-0.1831521501</v>
      </c>
      <c r="BD2800" s="373">
        <f>IPMT('Assumptions (T&amp;D) old'!$B$100,Model!AD$1,'Assumptions (T&amp;D) old'!$B$103,Model!$AW$2699)</f>
        <v>-0.1663702792</v>
      </c>
      <c r="BE2800" s="373">
        <f>IPMT('Assumptions (T&amp;D) old'!$B$100,Model!AE$1,'Assumptions (T&amp;D) old'!$B$103,Model!$AW$2699)</f>
        <v>-0.1487912694</v>
      </c>
      <c r="BF2800" s="373">
        <f>IPMT('Assumptions (T&amp;D) old'!$B$100,Model!AF$1,'Assumptions (T&amp;D) old'!$B$103,Model!$AW$2699)</f>
        <v>-0.1303772567</v>
      </c>
      <c r="BG2800" s="373">
        <f>IPMT('Assumptions (T&amp;D) old'!$B$100,Model!AG$1,'Assumptions (T&amp;D) old'!$B$103,Model!$AW$2699)</f>
        <v>-0.1110885784</v>
      </c>
      <c r="BH2800" s="373">
        <f>IPMT('Assumptions (T&amp;D) old'!$B$100,Model!AH$1,'Assumptions (T&amp;D) old'!$B$103,Model!$AW$2699)</f>
        <v>-0.09088368786</v>
      </c>
      <c r="BI2800" s="373">
        <f>IPMT('Assumptions (T&amp;D) old'!$B$100,Model!AI$1,'Assumptions (T&amp;D) old'!$B$103,Model!$AW$2699)</f>
        <v>-0.06971906501</v>
      </c>
      <c r="BJ2800" s="373">
        <f>IPMT('Assumptions (T&amp;D) old'!$B$100,Model!AJ$1,'Assumptions (T&amp;D) old'!$B$103,Model!$AW$2699)</f>
        <v>-0.04754912258</v>
      </c>
      <c r="BK2800" s="373">
        <f>IPMT('Assumptions (T&amp;D) old'!$B$100,Model!AK$1,'Assumptions (T&amp;D) old'!$B$103,Model!$AW$2699)</f>
        <v>-0.02432610789</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-0.2739357615</v>
      </c>
      <c r="AY2801" s="373">
        <f>IPMT('Assumptions (T&amp;D) old'!$B$100,Model!X$1,'Assumptions (T&amp;D) old'!$B$103,Model!$AX$2699)</f>
        <v>-0.2610002041</v>
      </c>
      <c r="AZ2801" s="373">
        <f>IPMT('Assumptions (T&amp;D) old'!$B$100,Model!Y$1,'Assumptions (T&amp;D) old'!$B$103,Model!$AX$2699)</f>
        <v>-0.2474502077</v>
      </c>
      <c r="BA2801" s="373">
        <f>IPMT('Assumptions (T&amp;D) old'!$B$100,Model!Z$1,'Assumptions (T&amp;D) old'!$B$103,Model!$AX$2699)</f>
        <v>-0.2332565865</v>
      </c>
      <c r="BB2801" s="373">
        <f>IPMT('Assumptions (T&amp;D) old'!$B$100,Model!AA$1,'Assumptions (T&amp;D) old'!$B$103,Model!$AX$2699)</f>
        <v>-0.2183887683</v>
      </c>
      <c r="BC2801" s="373">
        <f>IPMT('Assumptions (T&amp;D) old'!$B$100,Model!AB$1,'Assumptions (T&amp;D) old'!$B$103,Model!$AX$2699)</f>
        <v>-0.2028147287</v>
      </c>
      <c r="BD2801" s="373">
        <f>IPMT('Assumptions (T&amp;D) old'!$B$100,Model!AC$1,'Assumptions (T&amp;D) old'!$B$103,Model!$AX$2699)</f>
        <v>-0.1865009222</v>
      </c>
      <c r="BE2801" s="373">
        <f>IPMT('Assumptions (T&amp;D) old'!$B$100,Model!AD$1,'Assumptions (T&amp;D) old'!$B$103,Model!$AX$2699)</f>
        <v>-0.1694122099</v>
      </c>
      <c r="BF2801" s="373">
        <f>IPMT('Assumptions (T&amp;D) old'!$B$100,Model!AE$1,'Assumptions (T&amp;D) old'!$B$103,Model!$AX$2699)</f>
        <v>-0.1515117838</v>
      </c>
      <c r="BG2801" s="373">
        <f>IPMT('Assumptions (T&amp;D) old'!$B$100,Model!AF$1,'Assumptions (T&amp;D) old'!$B$103,Model!$AX$2699)</f>
        <v>-0.1327610874</v>
      </c>
      <c r="BH2801" s="373">
        <f>IPMT('Assumptions (T&amp;D) old'!$B$100,Model!AG$1,'Assumptions (T&amp;D) old'!$B$103,Model!$AX$2699)</f>
        <v>-0.113119733</v>
      </c>
      <c r="BI2801" s="373">
        <f>IPMT('Assumptions (T&amp;D) old'!$B$100,Model!AH$1,'Assumptions (T&amp;D) old'!$B$103,Model!$AX$2699)</f>
        <v>-0.09254541424</v>
      </c>
      <c r="BJ2801" s="373">
        <f>IPMT('Assumptions (T&amp;D) old'!$B$100,Model!AI$1,'Assumptions (T&amp;D) old'!$B$103,Model!$AX$2699)</f>
        <v>-0.07099381533</v>
      </c>
      <c r="BK2801" s="373">
        <f>IPMT('Assumptions (T&amp;D) old'!$B$100,Model!AJ$1,'Assumptions (T&amp;D) old'!$B$103,Model!$AX$2699)</f>
        <v>-0.04841851547</v>
      </c>
      <c r="BL2801" s="373">
        <f>IPMT('Assumptions (T&amp;D) old'!$B$100,Model!AK$1,'Assumptions (T&amp;D) old'!$B$103,Model!$AX$2699)</f>
        <v>-0.02477088887</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-0.2807378555</v>
      </c>
      <c r="AZ2802" s="373">
        <f>IPMT('Assumptions (T&amp;D) old'!$B$100,Model!X$1,'Assumptions (T&amp;D) old'!$B$103,Model!$AY$2699)</f>
        <v>-0.2674810955</v>
      </c>
      <c r="BA2802" s="373">
        <f>IPMT('Assumptions (T&amp;D) old'!$B$100,Model!Y$1,'Assumptions (T&amp;D) old'!$B$103,Model!$AY$2699)</f>
        <v>-0.2535946394</v>
      </c>
      <c r="BB2802" s="373">
        <f>IPMT('Assumptions (T&amp;D) old'!$B$100,Model!Z$1,'Assumptions (T&amp;D) old'!$B$103,Model!$AY$2699)</f>
        <v>-0.2390485766</v>
      </c>
      <c r="BC2802" s="373">
        <f>IPMT('Assumptions (T&amp;D) old'!$B$100,Model!AA$1,'Assumptions (T&amp;D) old'!$B$103,Model!$AY$2699)</f>
        <v>-0.2238115759</v>
      </c>
      <c r="BD2802" s="373">
        <f>IPMT('Assumptions (T&amp;D) old'!$B$100,Model!AB$1,'Assumptions (T&amp;D) old'!$B$103,Model!$AY$2699)</f>
        <v>-0.2078508176</v>
      </c>
      <c r="BE2802" s="373">
        <f>IPMT('Assumptions (T&amp;D) old'!$B$100,Model!AC$1,'Assumptions (T&amp;D) old'!$B$103,Model!$AY$2699)</f>
        <v>-0.1911319233</v>
      </c>
      <c r="BF2802" s="373">
        <f>IPMT('Assumptions (T&amp;D) old'!$B$100,Model!AD$1,'Assumptions (T&amp;D) old'!$B$103,Model!$AY$2699)</f>
        <v>-0.1736188815</v>
      </c>
      <c r="BG2802" s="373">
        <f>IPMT('Assumptions (T&amp;D) old'!$B$100,Model!AE$1,'Assumptions (T&amp;D) old'!$B$103,Model!$AY$2699)</f>
        <v>-0.1552739702</v>
      </c>
      <c r="BH2802" s="373">
        <f>IPMT('Assumptions (T&amp;D) old'!$B$100,Model!AF$1,'Assumptions (T&amp;D) old'!$B$103,Model!$AY$2699)</f>
        <v>-0.1360576756</v>
      </c>
      <c r="BI2802" s="373">
        <f>IPMT('Assumptions (T&amp;D) old'!$B$100,Model!AG$1,'Assumptions (T&amp;D) old'!$B$103,Model!$AY$2699)</f>
        <v>-0.1159286071</v>
      </c>
      <c r="BJ2802" s="373">
        <f>IPMT('Assumptions (T&amp;D) old'!$B$100,Model!AH$1,'Assumptions (T&amp;D) old'!$B$103,Model!$AY$2699)</f>
        <v>-0.09484340776</v>
      </c>
      <c r="BK2802" s="373">
        <f>IPMT('Assumptions (T&amp;D) old'!$B$100,Model!AI$1,'Assumptions (T&amp;D) old'!$B$103,Model!$AY$2699)</f>
        <v>-0.07275666148</v>
      </c>
      <c r="BL2802" s="373">
        <f>IPMT('Assumptions (T&amp;D) old'!$B$100,Model!AJ$1,'Assumptions (T&amp;D) old'!$B$103,Model!$AY$2699)</f>
        <v>-0.04962079476</v>
      </c>
      <c r="BM2802" s="373">
        <f>IPMT('Assumptions (T&amp;D) old'!$B$100,Model!AK$1,'Assumptions (T&amp;D) old'!$B$103,Model!$AY$2699)</f>
        <v>-0.02538597436</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-0.3227877815</v>
      </c>
      <c r="BA2803" s="373">
        <f>IPMT('Assumptions (T&amp;D) old'!$B$100,Model!X$1,'Assumptions (T&amp;D) old'!$B$103,Model!$AZ$2699)</f>
        <v>-0.3075453763</v>
      </c>
      <c r="BB2803" s="373">
        <f>IPMT('Assumptions (T&amp;D) old'!$B$100,Model!Y$1,'Assumptions (T&amp;D) old'!$B$103,Model!$AZ$2699)</f>
        <v>-0.2915789568</v>
      </c>
      <c r="BC2803" s="373">
        <f>IPMT('Assumptions (T&amp;D) old'!$B$100,Model!Z$1,'Assumptions (T&amp;D) old'!$B$103,Model!$AZ$2699)</f>
        <v>-0.2748541324</v>
      </c>
      <c r="BD2803" s="373">
        <f>IPMT('Assumptions (T&amp;D) old'!$B$100,Model!AA$1,'Assumptions (T&amp;D) old'!$B$103,Model!$AZ$2699)</f>
        <v>-0.2573348789</v>
      </c>
      <c r="BE2803" s="373">
        <f>IPMT('Assumptions (T&amp;D) old'!$B$100,Model!AB$1,'Assumptions (T&amp;D) old'!$B$103,Model!$AZ$2699)</f>
        <v>-0.2389834608</v>
      </c>
      <c r="BF2803" s="373">
        <f>IPMT('Assumptions (T&amp;D) old'!$B$100,Model!AC$1,'Assumptions (T&amp;D) old'!$B$103,Model!$AZ$2699)</f>
        <v>-0.2197603504</v>
      </c>
      <c r="BG2803" s="373">
        <f>IPMT('Assumptions (T&amp;D) old'!$B$100,Model!AD$1,'Assumptions (T&amp;D) old'!$B$103,Model!$AZ$2699)</f>
        <v>-0.1996241422</v>
      </c>
      <c r="BH2803" s="373">
        <f>IPMT('Assumptions (T&amp;D) old'!$B$100,Model!AE$1,'Assumptions (T&amp;D) old'!$B$103,Model!$AZ$2699)</f>
        <v>-0.1785314641</v>
      </c>
      <c r="BI2803" s="373">
        <f>IPMT('Assumptions (T&amp;D) old'!$B$100,Model!AF$1,'Assumptions (T&amp;D) old'!$B$103,Model!$AZ$2699)</f>
        <v>-0.1564368838</v>
      </c>
      <c r="BJ2803" s="373">
        <f>IPMT('Assumptions (T&amp;D) old'!$B$100,Model!AG$1,'Assumptions (T&amp;D) old'!$B$103,Model!$AZ$2699)</f>
        <v>-0.1332928109</v>
      </c>
      <c r="BK2803" s="373">
        <f>IPMT('Assumptions (T&amp;D) old'!$B$100,Model!AH$1,'Assumptions (T&amp;D) old'!$B$103,Model!$AZ$2699)</f>
        <v>-0.1090493946</v>
      </c>
      <c r="BL2803" s="373">
        <f>IPMT('Assumptions (T&amp;D) old'!$B$100,Model!AI$1,'Assumptions (T&amp;D) old'!$B$103,Model!$AZ$2699)</f>
        <v>-0.083654416</v>
      </c>
      <c r="BM2803" s="373">
        <f>IPMT('Assumptions (T&amp;D) old'!$B$100,Model!AJ$1,'Assumptions (T&amp;D) old'!$B$103,Model!$AZ$2699)</f>
        <v>-0.05705317592</v>
      </c>
      <c r="BN2803" s="373">
        <f>IPMT('Assumptions (T&amp;D) old'!$B$100,Model!AK$1,'Assumptions (T&amp;D) old'!$B$103,Model!$AZ$2699)</f>
        <v>-0.02918837693</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-0.329162185</v>
      </c>
      <c r="BB2804" s="373">
        <f>IPMT('Assumptions (T&amp;D) old'!$B$100,Model!X$1,'Assumptions (T&amp;D) old'!$B$103,Model!$BA$2699)</f>
        <v>-0.3136187733</v>
      </c>
      <c r="BC2804" s="373">
        <f>IPMT('Assumptions (T&amp;D) old'!$B$100,Model!Y$1,'Assumptions (T&amp;D) old'!$B$103,Model!$BA$2699)</f>
        <v>-0.2973370494</v>
      </c>
      <c r="BD2804" s="373">
        <f>IPMT('Assumptions (T&amp;D) old'!$B$100,Model!Z$1,'Assumptions (T&amp;D) old'!$B$103,Model!$BA$2699)</f>
        <v>-0.2802819437</v>
      </c>
      <c r="BE2804" s="373">
        <f>IPMT('Assumptions (T&amp;D) old'!$B$100,Model!AA$1,'Assumptions (T&amp;D) old'!$B$103,Model!$BA$2699)</f>
        <v>-0.2624167204</v>
      </c>
      <c r="BF2804" s="373">
        <f>IPMT('Assumptions (T&amp;D) old'!$B$100,Model!AB$1,'Assumptions (T&amp;D) old'!$B$103,Model!$BA$2699)</f>
        <v>-0.2437028991</v>
      </c>
      <c r="BG2804" s="373">
        <f>IPMT('Assumptions (T&amp;D) old'!$B$100,Model!AC$1,'Assumptions (T&amp;D) old'!$B$103,Model!$BA$2699)</f>
        <v>-0.2241001712</v>
      </c>
      <c r="BH2804" s="373">
        <f>IPMT('Assumptions (T&amp;D) old'!$B$100,Model!AD$1,'Assumptions (T&amp;D) old'!$B$103,Model!$BA$2699)</f>
        <v>-0.2035663138</v>
      </c>
      <c r="BI2804" s="373">
        <f>IPMT('Assumptions (T&amp;D) old'!$B$100,Model!AE$1,'Assumptions (T&amp;D) old'!$B$103,Model!$BA$2699)</f>
        <v>-0.1820570981</v>
      </c>
      <c r="BJ2804" s="373">
        <f>IPMT('Assumptions (T&amp;D) old'!$B$100,Model!AF$1,'Assumptions (T&amp;D) old'!$B$103,Model!$BA$2699)</f>
        <v>-0.1595261947</v>
      </c>
      <c r="BK2804" s="373">
        <f>IPMT('Assumptions (T&amp;D) old'!$B$100,Model!AG$1,'Assumptions (T&amp;D) old'!$B$103,Model!$BA$2699)</f>
        <v>-0.1359250734</v>
      </c>
      <c r="BL2804" s="373">
        <f>IPMT('Assumptions (T&amp;D) old'!$B$100,Model!AH$1,'Assumptions (T&amp;D) old'!$B$103,Model!$BA$2699)</f>
        <v>-0.1112028988</v>
      </c>
      <c r="BM2804" s="373">
        <f>IPMT('Assumptions (T&amp;D) old'!$B$100,Model!AI$1,'Assumptions (T&amp;D) old'!$B$103,Model!$BA$2699)</f>
        <v>-0.08530642092</v>
      </c>
      <c r="BN2804" s="373">
        <f>IPMT('Assumptions (T&amp;D) old'!$B$100,Model!AJ$1,'Assumptions (T&amp;D) old'!$B$103,Model!$BA$2699)</f>
        <v>-0.05817986034</v>
      </c>
      <c r="BO2804" s="373">
        <f>IPMT('Assumptions (T&amp;D) old'!$B$100,Model!AK$1,'Assumptions (T&amp;D) old'!$B$103,Model!$BA$2699)</f>
        <v>-0.02976478814</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0.009863920006</v>
      </c>
      <c r="D2805" s="375">
        <f>SUM($C$2698:D2698)*'Assumptions (T&amp;D)'!$C$25</f>
        <v>0.02572803897</v>
      </c>
      <c r="E2805" s="375">
        <f>SUM($C$2698:E2698)*'Assumptions (T&amp;D)'!$C$25</f>
        <v>0.03769569144</v>
      </c>
      <c r="F2805" s="375">
        <f>SUM($C$2698:F2698)*'Assumptions (T&amp;D)'!$C$25</f>
        <v>0.05143526818</v>
      </c>
      <c r="G2805" s="375">
        <f>SUM($C$2698:G2698)*'Assumptions (T&amp;D)'!$C$25</f>
        <v>0.0644062473</v>
      </c>
      <c r="H2805" s="375">
        <f>SUM($C$2698:H2698)*'Assumptions (T&amp;D)'!$C$25</f>
        <v>0.08503806893</v>
      </c>
      <c r="I2805" s="375">
        <f>SUM($C$2698:I2698)*'Assumptions (T&amp;D)'!$C$25</f>
        <v>0.1236373592</v>
      </c>
      <c r="J2805" s="375">
        <f>SUM($C$2698:J2698)*'Assumptions (T&amp;D)'!$C$25</f>
        <v>0.1593459626</v>
      </c>
      <c r="K2805" s="375">
        <f>SUM($C$2698:K2698)*'Assumptions (T&amp;D)'!$C$25</f>
        <v>0.1984478298</v>
      </c>
      <c r="L2805" s="375">
        <f>SUM($C$2698:L2698)*'Assumptions (T&amp;D)'!$C$25</f>
        <v>0.2559691052</v>
      </c>
      <c r="M2805" s="375">
        <f>SUM($C$2698:M2698)*'Assumptions (T&amp;D)'!$C$25</f>
        <v>0.3258262595</v>
      </c>
      <c r="N2805" s="375">
        <f>SUM($C$2698:N2698)*'Assumptions (T&amp;D)'!$C$25</f>
        <v>0.4370940235</v>
      </c>
      <c r="O2805" s="375">
        <f>SUM($C$2698:O2698)*'Assumptions (T&amp;D)'!$C$25</f>
        <v>0.536042579</v>
      </c>
      <c r="P2805" s="375">
        <f>SUM($C$2698:P2698)*'Assumptions (T&amp;D)'!$C$25</f>
        <v>0.6716007284</v>
      </c>
      <c r="Q2805" s="375">
        <f>SUM($C$2698:Q2698)*'Assumptions (T&amp;D)'!$C$25</f>
        <v>0.8852964255</v>
      </c>
      <c r="R2805" s="375">
        <f>SUM($C$2698:R2698)*'Assumptions (T&amp;D)'!$C$25</f>
        <v>1.13274581</v>
      </c>
      <c r="S2805" s="375">
        <f>SUM($C$2698:S2698)*'Assumptions (T&amp;D)'!$C$25</f>
        <v>1.367204884</v>
      </c>
      <c r="T2805" s="375">
        <f>SUM($C$2698:T2698)*'Assumptions (T&amp;D)'!$C$25</f>
        <v>1.562251637</v>
      </c>
      <c r="U2805" s="375">
        <f>SUM($C$2698:U2698)*'Assumptions (T&amp;D)'!$C$25</f>
        <v>1.759762092</v>
      </c>
      <c r="V2805" s="375">
        <f>SUM($C$2698:V2698)*'Assumptions (T&amp;D)'!$C$25</f>
        <v>1.964483024</v>
      </c>
      <c r="W2805" s="375">
        <f>SUM($C$2698:W2698)*'Assumptions (T&amp;D)'!$C$25</f>
        <v>2.173246779</v>
      </c>
      <c r="X2805" s="375">
        <f>SUM($C$2698:X2698)*'Assumptions (T&amp;D)'!$C$25</f>
        <v>2.424576971</v>
      </c>
      <c r="Y2805" s="375">
        <f>SUM($C$2698:Y2698)*'Assumptions (T&amp;D)'!$C$25</f>
        <v>2.682338155</v>
      </c>
      <c r="Z2805" s="375">
        <f>SUM($C$2698:Z2698)*'Assumptions (T&amp;D)'!$C$25</f>
        <v>2.946686314</v>
      </c>
      <c r="AA2805" s="375">
        <f>SUM($C$2698:AA2698)*'Assumptions (T&amp;D)'!$C$25</f>
        <v>3.217781086</v>
      </c>
      <c r="AB2805" s="375">
        <f>SUM($C$2698:AB2698)*'Assumptions (T&amp;D)'!$C$25</f>
        <v>3.495785842</v>
      </c>
      <c r="AC2805" s="375">
        <f>SUM($C$2698:AC2698)*'Assumptions (T&amp;D)'!$C$25</f>
        <v>3.780867778</v>
      </c>
      <c r="AD2805" s="375">
        <f>SUM($C$2698:AD2698)*'Assumptions (T&amp;D)'!$C$25</f>
        <v>4.073197995</v>
      </c>
      <c r="AE2805" s="375">
        <f>SUM($C$2698:AE2698)*'Assumptions (T&amp;D)'!$C$25</f>
        <v>4.372951595</v>
      </c>
      <c r="AF2805" s="375">
        <f>SUM($C$2698:AF2698)*'Assumptions (T&amp;D)'!$C$25</f>
        <v>4.680764283</v>
      </c>
      <c r="AG2805" s="376">
        <f>SUM(D$2698:AG2698)*'Assumptions (T&amp;D)'!$C$25</f>
        <v>4.98732269</v>
      </c>
      <c r="AH2805" s="376">
        <f>SUM(E$2698:AH2698)*'Assumptions (T&amp;D)'!$C$25</f>
        <v>5.296514718</v>
      </c>
      <c r="AI2805" s="376">
        <f>SUM(F$2698:AI2698)*'Assumptions (T&amp;D)'!$C$25</f>
        <v>5.615901012</v>
      </c>
      <c r="AJ2805" s="376">
        <f>SUM(G$2698:AJ2698)*'Assumptions (T&amp;D)'!$C$25</f>
        <v>5.941804884</v>
      </c>
      <c r="AK2805" s="376">
        <f>SUM(H$2698:AK2698)*'Assumptions (T&amp;D)'!$C$25</f>
        <v>6.277701272</v>
      </c>
      <c r="AL2805" s="376">
        <f>SUM(I$2698:AL2698)*'Assumptions (T&amp;D)'!$C$25</f>
        <v>6.617050276</v>
      </c>
      <c r="AM2805" s="376">
        <f>SUM(J$2698:AM2698)*'Assumptions (T&amp;D)'!$C$25</f>
        <v>6.951630192</v>
      </c>
      <c r="AN2805" s="376">
        <f>SUM(K$2698:AN2698)*'Assumptions (T&amp;D)'!$C$25</f>
        <v>7.299690654</v>
      </c>
      <c r="AO2805" s="376">
        <f>SUM(L$2698:AO2698)*'Assumptions (T&amp;D)'!$C$25</f>
        <v>7.649066824</v>
      </c>
      <c r="AP2805" s="376">
        <f>SUM(M$2698:AP2698)*'Assumptions (T&amp;D)'!$C$25</f>
        <v>8.000728484</v>
      </c>
      <c r="AQ2805" s="376">
        <f>SUM(N$2698:AQ2698)*'Assumptions (T&amp;D)'!$C$25</f>
        <v>8.348195683</v>
      </c>
      <c r="AR2805" s="376">
        <f>SUM(O$2698:AR2698)*'Assumptions (T&amp;D)'!$C$25</f>
        <v>8.651303949</v>
      </c>
      <c r="AS2805" s="376">
        <f>SUM(P$2698:AS2698)*'Assumptions (T&amp;D)'!$C$25</f>
        <v>8.977872058</v>
      </c>
      <c r="AT2805" s="376">
        <f>SUM(Q$2698:AT2698)*'Assumptions (T&amp;D)'!$C$25</f>
        <v>9.278384209</v>
      </c>
      <c r="AU2805" s="376">
        <f>SUM(R$2698:AU2698)*'Assumptions (T&amp;D)'!$C$25</f>
        <v>9.516924628</v>
      </c>
      <c r="AV2805" s="376">
        <f>SUM(S$2698:AV2698)*'Assumptions (T&amp;D)'!$C$25</f>
        <v>9.728399612</v>
      </c>
      <c r="AW2805" s="376">
        <f>SUM(T$2698:AW2698)*'Assumptions (T&amp;D)'!$C$25</f>
        <v>9.965428276</v>
      </c>
      <c r="AX2805" s="376">
        <f>SUM(U$2698:AX2698)*'Assumptions (T&amp;D)'!$C$25</f>
        <v>10.25048999</v>
      </c>
      <c r="AY2805" s="376">
        <f>SUM(V$2698:AY2698)*'Assumptions (T&amp;D)'!$C$25</f>
        <v>10.54500957</v>
      </c>
      <c r="AZ2805" s="376">
        <f>SUM(W$2698:AZ2698)*'Assumptions (T&amp;D)'!$C$25</f>
        <v>10.90601669</v>
      </c>
      <c r="BA2805" s="376">
        <f>SUM(X$2698:BA2698)*'Assumptions (T&amp;D)'!$C$25</f>
        <v>11.27415298</v>
      </c>
      <c r="BB2805" s="376">
        <f>SUM(Y$2698:BB2698)*'Assumptions (T&amp;D)'!$C$25</f>
        <v>11.02282279</v>
      </c>
      <c r="BC2805" s="376">
        <f>SUM(Z$2698:BC2698)*'Assumptions (T&amp;D)'!$C$25</f>
        <v>10.7650616</v>
      </c>
      <c r="BD2805" s="376">
        <f>SUM(AA$2698:BD2698)*'Assumptions (T&amp;D)'!$C$25</f>
        <v>10.50071344</v>
      </c>
      <c r="BE2805" s="376">
        <f>SUM(AB$2698:BE2698)*'Assumptions (T&amp;D)'!$C$25</f>
        <v>10.22961867</v>
      </c>
      <c r="BF2805" s="376">
        <f>SUM(AC$2698:BF2698)*'Assumptions (T&amp;D)'!$C$25</f>
        <v>9.951613914</v>
      </c>
      <c r="BG2805" s="376">
        <f>SUM(AD$2698:BG2698)*'Assumptions (T&amp;D)'!$C$25</f>
        <v>9.666531979</v>
      </c>
      <c r="BH2805" s="376">
        <f>SUM(AE$2698:BH2698)*'Assumptions (T&amp;D)'!$C$25</f>
        <v>9.374201762</v>
      </c>
      <c r="BI2805" s="376">
        <f>SUM(AF$2698:BI2698)*'Assumptions (T&amp;D)'!$C$25</f>
        <v>9.074448162</v>
      </c>
      <c r="BJ2805" s="376">
        <f>SUM(AG$2698:BJ2698)*'Assumptions (T&amp;D)'!$C$25</f>
        <v>8.766635473</v>
      </c>
      <c r="BK2805" s="376">
        <f>SUM(AH$2698:BK2698)*'Assumptions (T&amp;D)'!$C$25</f>
        <v>8.450213146</v>
      </c>
      <c r="BL2805" s="376">
        <f>SUM(AI$2698:BL2698)*'Assumptions (T&amp;D)'!$C$25</f>
        <v>8.125156999</v>
      </c>
      <c r="BM2805" s="376">
        <f>SUM(AJ$2698:BM2698)*'Assumptions (T&amp;D)'!$C$25</f>
        <v>7.793803053</v>
      </c>
      <c r="BN2805" s="376">
        <f>SUM(AK$2698:BN2698)*'Assumptions (T&amp;D)'!$C$25</f>
        <v>7.454159604</v>
      </c>
      <c r="BO2805" s="376">
        <f>SUM(AL$2698:BO2698)*'Assumptions (T&amp;D)'!$C$25</f>
        <v>7.105292238</v>
      </c>
      <c r="BP2805" s="376">
        <f>SUM(AM$2698:BP2698)*'Assumptions (T&amp;D)'!$C$25</f>
        <v>6.745311411</v>
      </c>
      <c r="BQ2805" s="376">
        <f>SUM(AN$2698:BQ2698)*'Assumptions (T&amp;D)'!$C$25</f>
        <v>6.372132205</v>
      </c>
      <c r="BR2805" s="376">
        <f>SUM(AO$2698:BR2698)*'Assumptions (T&amp;D)'!$C$25</f>
        <v>5.98836314</v>
      </c>
      <c r="BS2805" s="376">
        <f>SUM(AP$2698:BS2698)*'Assumptions (T&amp;D)'!$C$25</f>
        <v>5.599885103</v>
      </c>
      <c r="BT2805" s="376">
        <f>SUM(AQ$2698:BT2698)*'Assumptions (T&amp;D)'!$C$25</f>
        <v>5.190702168</v>
      </c>
      <c r="BU2805" s="376">
        <f>SUM(AR$2698:BU2698)*'Assumptions (T&amp;D)'!$C$25</f>
        <v>4.773377814</v>
      </c>
      <c r="BV2805" s="376">
        <f>SUM(AS$2698:BV2698)*'Assumptions (T&amp;D)'!$C$25</f>
        <v>4.359001784</v>
      </c>
      <c r="BW2805" s="376">
        <f>SUM(AT$2698:BW2698)*'Assumptions (T&amp;D)'!$C$25</f>
        <v>3.93348512</v>
      </c>
      <c r="BX2805" s="376">
        <f>SUM(AU$2698:BX2698)*'Assumptions (T&amp;D)'!$C$25</f>
        <v>3.497414819</v>
      </c>
      <c r="BY2805" s="376">
        <f>SUM(AV$2698:BY2698)*'Assumptions (T&amp;D)'!$C$25</f>
        <v>3.045178703</v>
      </c>
      <c r="BZ2805" s="376">
        <f>SUM(AW$2698:BZ2698)*'Assumptions (T&amp;D)'!$C$25</f>
        <v>2.586254334</v>
      </c>
      <c r="CA2805" s="376">
        <f>SUM(AX$2698:CA2698)*'Assumptions (T&amp;D)'!$C$25</f>
        <v>2.114766597</v>
      </c>
      <c r="CB2805" s="376">
        <f>SUM(AY$2698:CB2698)*'Assumptions (T&amp;D)'!$C$25</f>
        <v>1.63465813</v>
      </c>
      <c r="CC2805" s="376">
        <f>SUM(AZ$2698:CC2698)*'Assumptions (T&amp;D)'!$C$25</f>
        <v>1.142628099</v>
      </c>
      <c r="CD2805" s="376">
        <f>SUM(BA$2698:CD2698)*'Assumptions (T&amp;D)'!$C$25</f>
        <v>0.5769000401</v>
      </c>
    </row>
    <row r="2806" ht="15.75" customHeight="1">
      <c r="A2806" s="365" t="s">
        <v>373</v>
      </c>
      <c r="B2806" s="159" t="s">
        <v>351</v>
      </c>
      <c r="C2806" s="372">
        <f t="shared" ref="C2806:BU2806" si="95">SUM(C2807:C2857)</f>
        <v>0.01110801803</v>
      </c>
      <c r="D2806" s="372">
        <f t="shared" si="95"/>
        <v>0.0392516362</v>
      </c>
      <c r="E2806" s="372">
        <f t="shared" si="95"/>
        <v>0.06766024664</v>
      </c>
      <c r="F2806" s="372">
        <f t="shared" si="95"/>
        <v>0.09154991108</v>
      </c>
      <c r="G2806" s="372">
        <f t="shared" si="95"/>
        <v>0.114759181</v>
      </c>
      <c r="H2806" s="372">
        <f t="shared" si="95"/>
        <v>0.1440013578</v>
      </c>
      <c r="I2806" s="372">
        <f t="shared" si="95"/>
        <v>0.1999269877</v>
      </c>
      <c r="J2806" s="372">
        <f t="shared" si="95"/>
        <v>0.2686179227</v>
      </c>
      <c r="K2806" s="372">
        <f t="shared" si="95"/>
        <v>0.3335625851</v>
      </c>
      <c r="L2806" s="372">
        <f t="shared" si="95"/>
        <v>0.4196843552</v>
      </c>
      <c r="M2806" s="372">
        <f t="shared" si="95"/>
        <v>0.5352389253</v>
      </c>
      <c r="N2806" s="372">
        <f t="shared" si="95"/>
        <v>0.7040602188</v>
      </c>
      <c r="O2806" s="372">
        <f t="shared" si="95"/>
        <v>0.8942840876</v>
      </c>
      <c r="P2806" s="372">
        <f t="shared" si="95"/>
        <v>1.099515471</v>
      </c>
      <c r="Q2806" s="372">
        <f t="shared" si="95"/>
        <v>1.422193806</v>
      </c>
      <c r="R2806" s="372">
        <f t="shared" si="95"/>
        <v>1.850280596</v>
      </c>
      <c r="S2806" s="372">
        <f t="shared" si="95"/>
        <v>2.273669789</v>
      </c>
      <c r="T2806" s="372">
        <f t="shared" si="95"/>
        <v>2.611643225</v>
      </c>
      <c r="U2806" s="372">
        <f t="shared" si="95"/>
        <v>2.889370709</v>
      </c>
      <c r="V2806" s="372">
        <f t="shared" si="95"/>
        <v>3.16773296</v>
      </c>
      <c r="W2806" s="372">
        <f t="shared" si="95"/>
        <v>3.441418827</v>
      </c>
      <c r="X2806" s="372">
        <f t="shared" si="95"/>
        <v>3.74889479</v>
      </c>
      <c r="Y2806" s="372">
        <f t="shared" si="95"/>
        <v>4.105847123</v>
      </c>
      <c r="Z2806" s="372">
        <f t="shared" si="95"/>
        <v>4.475072604</v>
      </c>
      <c r="AA2806" s="372">
        <f t="shared" si="95"/>
        <v>4.853490637</v>
      </c>
      <c r="AB2806" s="372">
        <f t="shared" si="95"/>
        <v>5.233123621</v>
      </c>
      <c r="AC2806" s="372">
        <f t="shared" si="95"/>
        <v>5.601073716</v>
      </c>
      <c r="AD2806" s="372">
        <f t="shared" si="95"/>
        <v>5.964897986</v>
      </c>
      <c r="AE2806" s="372">
        <f t="shared" si="95"/>
        <v>6.334755236</v>
      </c>
      <c r="AF2806" s="372">
        <f t="shared" si="95"/>
        <v>6.700479238</v>
      </c>
      <c r="AG2806" s="372">
        <f t="shared" si="95"/>
        <v>7.057880108</v>
      </c>
      <c r="AH2806" s="372">
        <f t="shared" si="95"/>
        <v>7.391947476</v>
      </c>
      <c r="AI2806" s="372">
        <f t="shared" si="95"/>
        <v>7.716314512</v>
      </c>
      <c r="AJ2806" s="372">
        <f t="shared" si="95"/>
        <v>8.03376452</v>
      </c>
      <c r="AK2806" s="372">
        <f t="shared" si="95"/>
        <v>8.287023305</v>
      </c>
      <c r="AL2806" s="372">
        <f t="shared" si="95"/>
        <v>8.480960964</v>
      </c>
      <c r="AM2806" s="372">
        <f t="shared" si="95"/>
        <v>8.680656083</v>
      </c>
      <c r="AN2806" s="372">
        <f t="shared" si="95"/>
        <v>8.933832046</v>
      </c>
      <c r="AO2806" s="372">
        <f t="shared" si="95"/>
        <v>9.220062057</v>
      </c>
      <c r="AP2806" s="372">
        <f t="shared" si="95"/>
        <v>9.519754824</v>
      </c>
      <c r="AQ2806" s="372">
        <f t="shared" si="95"/>
        <v>9.834894509</v>
      </c>
      <c r="AR2806" s="372">
        <f t="shared" si="95"/>
        <v>10.11425178</v>
      </c>
      <c r="AS2806" s="372">
        <f t="shared" si="95"/>
        <v>10.36085467</v>
      </c>
      <c r="AT2806" s="372">
        <f t="shared" si="95"/>
        <v>10.6150342</v>
      </c>
      <c r="AU2806" s="372">
        <f t="shared" si="95"/>
        <v>10.8823822</v>
      </c>
      <c r="AV2806" s="372">
        <f t="shared" si="95"/>
        <v>11.15776608</v>
      </c>
      <c r="AW2806" s="372">
        <f t="shared" si="95"/>
        <v>11.43613056</v>
      </c>
      <c r="AX2806" s="372">
        <f t="shared" si="95"/>
        <v>11.72037123</v>
      </c>
      <c r="AY2806" s="372">
        <f t="shared" si="95"/>
        <v>12.00938347</v>
      </c>
      <c r="AZ2806" s="372">
        <f t="shared" si="95"/>
        <v>12.37472392</v>
      </c>
      <c r="BA2806" s="372">
        <f t="shared" si="95"/>
        <v>12.80911973</v>
      </c>
      <c r="BB2806" s="372">
        <f t="shared" si="95"/>
        <v>12.57461547</v>
      </c>
      <c r="BC2806" s="372">
        <f t="shared" si="95"/>
        <v>11.71076697</v>
      </c>
      <c r="BD2806" s="372">
        <f t="shared" si="95"/>
        <v>10.91456628</v>
      </c>
      <c r="BE2806" s="372">
        <f t="shared" si="95"/>
        <v>10.17977068</v>
      </c>
      <c r="BF2806" s="372">
        <f t="shared" si="95"/>
        <v>9.50103845</v>
      </c>
      <c r="BG2806" s="372">
        <f t="shared" si="95"/>
        <v>8.869042032</v>
      </c>
      <c r="BH2806" s="372">
        <f t="shared" si="95"/>
        <v>8.28784343</v>
      </c>
      <c r="BI2806" s="372">
        <f t="shared" si="95"/>
        <v>7.760298373</v>
      </c>
      <c r="BJ2806" s="372">
        <f t="shared" si="95"/>
        <v>7.226129013</v>
      </c>
      <c r="BK2806" s="372">
        <f t="shared" si="95"/>
        <v>6.67264215</v>
      </c>
      <c r="BL2806" s="372">
        <f t="shared" si="95"/>
        <v>6.115677628</v>
      </c>
      <c r="BM2806" s="372">
        <f t="shared" si="95"/>
        <v>5.553226965</v>
      </c>
      <c r="BN2806" s="372">
        <f t="shared" si="95"/>
        <v>4.976248308</v>
      </c>
      <c r="BO2806" s="372">
        <f t="shared" si="95"/>
        <v>4.381376443</v>
      </c>
      <c r="BP2806" s="372">
        <f t="shared" si="95"/>
        <v>3.771199901</v>
      </c>
      <c r="BQ2806" s="372">
        <f t="shared" si="95"/>
        <v>3.148131134</v>
      </c>
      <c r="BR2806" s="372">
        <f t="shared" si="95"/>
        <v>2.510876018</v>
      </c>
      <c r="BS2806" s="372">
        <f t="shared" si="95"/>
        <v>1.859864352</v>
      </c>
      <c r="BT2806" s="372">
        <f t="shared" si="95"/>
        <v>1.151515841</v>
      </c>
      <c r="BU2806" s="372">
        <f t="shared" si="95"/>
        <v>0.3863324593</v>
      </c>
      <c r="BV2806" s="32"/>
      <c r="BW2806" s="32"/>
      <c r="BX2806" s="32"/>
      <c r="BY2806" s="32"/>
      <c r="BZ2806" s="32"/>
      <c r="CA2806" s="32"/>
      <c r="CB2806" s="32"/>
      <c r="CC2806" s="32"/>
      <c r="CD2806" s="32"/>
    </row>
    <row r="2807" ht="15.75" hidden="1" customHeight="1" outlineLevel="1">
      <c r="A2807" s="365"/>
      <c r="B2807" s="38"/>
      <c r="C2807" s="372">
        <f>$C2698*'Assumptions (T&amp;D)'!C$24</f>
        <v>0.01110801803</v>
      </c>
      <c r="D2807" s="372">
        <f>$C2698*'Assumptions (T&amp;D)'!D$24</f>
        <v>0.02138663737</v>
      </c>
      <c r="E2807" s="372">
        <f>$C2698*'Assumptions (T&amp;D)'!E$24</f>
        <v>0.01978708278</v>
      </c>
      <c r="F2807" s="372">
        <f>$C2698*'Assumptions (T&amp;D)'!F$24</f>
        <v>0.01830601371</v>
      </c>
      <c r="G2807" s="372">
        <f>$C2698*'Assumptions (T&amp;D)'!G$24</f>
        <v>0.01691380878</v>
      </c>
      <c r="H2807" s="372">
        <f>$C2698*'Assumptions (T&amp;D)'!H$24</f>
        <v>0.01566971076</v>
      </c>
      <c r="I2807" s="372">
        <f>$C2698*'Assumptions (T&amp;D)'!I$24</f>
        <v>0.0144848555</v>
      </c>
      <c r="J2807" s="372">
        <f>$C2698*'Assumptions (T&amp;D)'!J$24</f>
        <v>0.01338886439</v>
      </c>
      <c r="K2807" s="372">
        <f>$C2698*'Assumptions (T&amp;D)'!K$24</f>
        <v>0.0132111361</v>
      </c>
      <c r="L2807" s="372">
        <f>$C2698*'Assumptions (T&amp;D)'!L$24</f>
        <v>0.0132111361</v>
      </c>
      <c r="M2807" s="372">
        <f>$C2698*'Assumptions (T&amp;D)'!M$24</f>
        <v>0.0132111361</v>
      </c>
      <c r="N2807" s="372">
        <f>$C2698*'Assumptions (T&amp;D)'!N$24</f>
        <v>0.0132111361</v>
      </c>
      <c r="O2807" s="372">
        <f>$C2698*'Assumptions (T&amp;D)'!O$24</f>
        <v>0.0132111361</v>
      </c>
      <c r="P2807" s="372">
        <f>$C2698*'Assumptions (T&amp;D)'!P$24</f>
        <v>0.0132111361</v>
      </c>
      <c r="Q2807" s="372">
        <f>$C2698*'Assumptions (T&amp;D)'!Q$24</f>
        <v>0.0132111361</v>
      </c>
      <c r="R2807" s="372">
        <f>$C2698*'Assumptions (T&amp;D)'!R$24</f>
        <v>0.0132111361</v>
      </c>
      <c r="S2807" s="372">
        <f>$C2698*'Assumptions (T&amp;D)'!S$24</f>
        <v>0.0132111361</v>
      </c>
      <c r="T2807" s="372">
        <f>$C2698*'Assumptions (T&amp;D)'!T$24</f>
        <v>0.0132111361</v>
      </c>
      <c r="U2807" s="372">
        <f>$C2698*'Assumptions (T&amp;D)'!U$24</f>
        <v>0.0132111361</v>
      </c>
      <c r="V2807" s="372">
        <f>$C2698*'Assumptions (T&amp;D)'!V$24</f>
        <v>0.0132111361</v>
      </c>
      <c r="W2807" s="372">
        <f>$C2698*'Assumptions (T&amp;D)'!W$24</f>
        <v>0.006605568052</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0.01786499883</v>
      </c>
      <c r="E2808" s="372">
        <f>$D2698*'Assumptions (T&amp;D)'!D$24</f>
        <v>0.03439607775</v>
      </c>
      <c r="F2808" s="372">
        <f>$D2698*'Assumptions (T&amp;D)'!E$24</f>
        <v>0.03182351791</v>
      </c>
      <c r="G2808" s="372">
        <f>$D2698*'Assumptions (T&amp;D)'!F$24</f>
        <v>0.02944151807</v>
      </c>
      <c r="H2808" s="372">
        <f>$D2698*'Assumptions (T&amp;D)'!G$24</f>
        <v>0.02720243822</v>
      </c>
      <c r="I2808" s="372">
        <f>$D2698*'Assumptions (T&amp;D)'!H$24</f>
        <v>0.02520155835</v>
      </c>
      <c r="J2808" s="372">
        <f>$D2698*'Assumptions (T&amp;D)'!I$24</f>
        <v>0.02329595847</v>
      </c>
      <c r="K2808" s="372">
        <f>$D2698*'Assumptions (T&amp;D)'!J$24</f>
        <v>0.02153327859</v>
      </c>
      <c r="L2808" s="372">
        <f>$D2698*'Assumptions (T&amp;D)'!K$24</f>
        <v>0.02124743861</v>
      </c>
      <c r="M2808" s="372">
        <f>$D2698*'Assumptions (T&amp;D)'!L$24</f>
        <v>0.02124743861</v>
      </c>
      <c r="N2808" s="372">
        <f>$D2698*'Assumptions (T&amp;D)'!M$24</f>
        <v>0.02124743861</v>
      </c>
      <c r="O2808" s="372">
        <f>$D2698*'Assumptions (T&amp;D)'!N$24</f>
        <v>0.02124743861</v>
      </c>
      <c r="P2808" s="372">
        <f>$D2698*'Assumptions (T&amp;D)'!O$24</f>
        <v>0.02124743861</v>
      </c>
      <c r="Q2808" s="372">
        <f>$D2698*'Assumptions (T&amp;D)'!P$24</f>
        <v>0.02124743861</v>
      </c>
      <c r="R2808" s="372">
        <f>$D2698*'Assumptions (T&amp;D)'!Q$24</f>
        <v>0.02124743861</v>
      </c>
      <c r="S2808" s="372">
        <f>$D2698*'Assumptions (T&amp;D)'!R$24</f>
        <v>0.02124743861</v>
      </c>
      <c r="T2808" s="372">
        <f>$D2698*'Assumptions (T&amp;D)'!S$24</f>
        <v>0.02124743861</v>
      </c>
      <c r="U2808" s="372">
        <f>$D2698*'Assumptions (T&amp;D)'!T$24</f>
        <v>0.02124743861</v>
      </c>
      <c r="V2808" s="372">
        <f>$D2698*'Assumptions (T&amp;D)'!U$24</f>
        <v>0.02124743861</v>
      </c>
      <c r="W2808" s="372">
        <f>$D2698*'Assumptions (T&amp;D)'!V$24</f>
        <v>0.02124743861</v>
      </c>
      <c r="X2808" s="372">
        <f>$D2698*'Assumptions (T&amp;D)'!W$24</f>
        <v>0.0106237193</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0.01347708612</v>
      </c>
      <c r="F2809" s="372">
        <f>$E2698*'Assumptions (T&amp;D)'!D$24</f>
        <v>0.02594788313</v>
      </c>
      <c r="G2809" s="372">
        <f>$E2698*'Assumptions (T&amp;D)'!E$24</f>
        <v>0.02400718273</v>
      </c>
      <c r="H2809" s="372">
        <f>$E2698*'Assumptions (T&amp;D)'!F$24</f>
        <v>0.02221023792</v>
      </c>
      <c r="I2809" s="372">
        <f>$E2698*'Assumptions (T&amp;D)'!G$24</f>
        <v>0.02052110979</v>
      </c>
      <c r="J2809" s="372">
        <f>$E2698*'Assumptions (T&amp;D)'!H$24</f>
        <v>0.01901167615</v>
      </c>
      <c r="K2809" s="372">
        <f>$E2698*'Assumptions (T&amp;D)'!I$24</f>
        <v>0.01757412029</v>
      </c>
      <c r="L2809" s="372">
        <f>$E2698*'Assumptions (T&amp;D)'!J$24</f>
        <v>0.01624438113</v>
      </c>
      <c r="M2809" s="372">
        <f>$E2698*'Assumptions (T&amp;D)'!K$24</f>
        <v>0.01602874775</v>
      </c>
      <c r="N2809" s="372">
        <f>$E2698*'Assumptions (T&amp;D)'!L$24</f>
        <v>0.01602874775</v>
      </c>
      <c r="O2809" s="372">
        <f>$E2698*'Assumptions (T&amp;D)'!M$24</f>
        <v>0.01602874775</v>
      </c>
      <c r="P2809" s="372">
        <f>$E2698*'Assumptions (T&amp;D)'!N$24</f>
        <v>0.01602874775</v>
      </c>
      <c r="Q2809" s="372">
        <f>$E2698*'Assumptions (T&amp;D)'!O$24</f>
        <v>0.01602874775</v>
      </c>
      <c r="R2809" s="372">
        <f>$E2698*'Assumptions (T&amp;D)'!P$24</f>
        <v>0.01602874775</v>
      </c>
      <c r="S2809" s="372">
        <f>$E2698*'Assumptions (T&amp;D)'!Q$24</f>
        <v>0.01602874775</v>
      </c>
      <c r="T2809" s="372">
        <f>$E2698*'Assumptions (T&amp;D)'!R$24</f>
        <v>0.01602874775</v>
      </c>
      <c r="U2809" s="372">
        <f>$E2698*'Assumptions (T&amp;D)'!S$24</f>
        <v>0.01602874775</v>
      </c>
      <c r="V2809" s="372">
        <f>$E2698*'Assumptions (T&amp;D)'!T$24</f>
        <v>0.01602874775</v>
      </c>
      <c r="W2809" s="372">
        <f>$E2698*'Assumptions (T&amp;D)'!U$24</f>
        <v>0.01602874775</v>
      </c>
      <c r="X2809" s="372">
        <f>$E2698*'Assumptions (T&amp;D)'!V$24</f>
        <v>0.01602874775</v>
      </c>
      <c r="Y2809" s="372">
        <f>$E2698*'Assumptions (T&amp;D)'!W$24</f>
        <v>0.008014373877</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0.01547249633</v>
      </c>
      <c r="G2810" s="372">
        <f>$F2698*'Assumptions (T&amp;D)'!D$24</f>
        <v>0.02978971293</v>
      </c>
      <c r="H2810" s="372">
        <f>$F2698*'Assumptions (T&amp;D)'!E$24</f>
        <v>0.02756167346</v>
      </c>
      <c r="I2810" s="372">
        <f>$F2698*'Assumptions (T&amp;D)'!F$24</f>
        <v>0.02549867395</v>
      </c>
      <c r="J2810" s="372">
        <f>$F2698*'Assumptions (T&amp;D)'!G$24</f>
        <v>0.02355945441</v>
      </c>
      <c r="K2810" s="372">
        <f>$F2698*'Assumptions (T&amp;D)'!H$24</f>
        <v>0.02182653482</v>
      </c>
      <c r="L2810" s="372">
        <f>$F2698*'Assumptions (T&amp;D)'!I$24</f>
        <v>0.02017613521</v>
      </c>
      <c r="M2810" s="372">
        <f>$F2698*'Assumptions (T&amp;D)'!J$24</f>
        <v>0.01864951557</v>
      </c>
      <c r="N2810" s="372">
        <f>$F2698*'Assumptions (T&amp;D)'!K$24</f>
        <v>0.01840195563</v>
      </c>
      <c r="O2810" s="372">
        <f>$F2698*'Assumptions (T&amp;D)'!L$24</f>
        <v>0.01840195563</v>
      </c>
      <c r="P2810" s="372">
        <f>$F2698*'Assumptions (T&amp;D)'!M$24</f>
        <v>0.01840195563</v>
      </c>
      <c r="Q2810" s="372">
        <f>$F2698*'Assumptions (T&amp;D)'!N$24</f>
        <v>0.01840195563</v>
      </c>
      <c r="R2810" s="372">
        <f>$F2698*'Assumptions (T&amp;D)'!O$24</f>
        <v>0.01840195563</v>
      </c>
      <c r="S2810" s="372">
        <f>$F2698*'Assumptions (T&amp;D)'!P$24</f>
        <v>0.01840195563</v>
      </c>
      <c r="T2810" s="372">
        <f>$F2698*'Assumptions (T&amp;D)'!Q$24</f>
        <v>0.01840195563</v>
      </c>
      <c r="U2810" s="372">
        <f>$F2698*'Assumptions (T&amp;D)'!R$24</f>
        <v>0.01840195563</v>
      </c>
      <c r="V2810" s="372">
        <f>$F2698*'Assumptions (T&amp;D)'!S$24</f>
        <v>0.01840195563</v>
      </c>
      <c r="W2810" s="372">
        <f>$F2698*'Assumptions (T&amp;D)'!T$24</f>
        <v>0.01840195563</v>
      </c>
      <c r="X2810" s="372">
        <f>$F2698*'Assumptions (T&amp;D)'!U$24</f>
        <v>0.01840195563</v>
      </c>
      <c r="Y2810" s="372">
        <f>$F2698*'Assumptions (T&amp;D)'!V$24</f>
        <v>0.01840195563</v>
      </c>
      <c r="Z2810" s="372">
        <f>$F2698*'Assumptions (T&amp;D)'!W$24</f>
        <v>0.009200977817</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0.01460695848</v>
      </c>
      <c r="H2811" s="372">
        <f>$G2698*'Assumptions (T&amp;D)'!D$24</f>
        <v>0.02812326405</v>
      </c>
      <c r="I2811" s="372">
        <f>$G2698*'Assumptions (T&amp;D)'!E$24</f>
        <v>0.02601986203</v>
      </c>
      <c r="J2811" s="372">
        <f>$G2698*'Assumptions (T&amp;D)'!F$24</f>
        <v>0.02407226757</v>
      </c>
      <c r="K2811" s="372">
        <f>$G2698*'Assumptions (T&amp;D)'!G$24</f>
        <v>0.02224152877</v>
      </c>
      <c r="L2811" s="372">
        <f>$G2698*'Assumptions (T&amp;D)'!H$24</f>
        <v>0.02060554942</v>
      </c>
      <c r="M2811" s="372">
        <f>$G2698*'Assumptions (T&amp;D)'!I$24</f>
        <v>0.01904747385</v>
      </c>
      <c r="N2811" s="372">
        <f>$G2698*'Assumptions (T&amp;D)'!J$24</f>
        <v>0.01760625395</v>
      </c>
      <c r="O2811" s="372">
        <f>$G2698*'Assumptions (T&amp;D)'!K$24</f>
        <v>0.01737254261</v>
      </c>
      <c r="P2811" s="372">
        <f>$G2698*'Assumptions (T&amp;D)'!L$24</f>
        <v>0.01737254261</v>
      </c>
      <c r="Q2811" s="372">
        <f>$G2698*'Assumptions (T&amp;D)'!M$24</f>
        <v>0.01737254261</v>
      </c>
      <c r="R2811" s="372">
        <f>$G2698*'Assumptions (T&amp;D)'!N$24</f>
        <v>0.01737254261</v>
      </c>
      <c r="S2811" s="372">
        <f>$G2698*'Assumptions (T&amp;D)'!O$24</f>
        <v>0.01737254261</v>
      </c>
      <c r="T2811" s="372">
        <f>$G2698*'Assumptions (T&amp;D)'!P$24</f>
        <v>0.01737254261</v>
      </c>
      <c r="U2811" s="372">
        <f>$G2698*'Assumptions (T&amp;D)'!Q$24</f>
        <v>0.01737254261</v>
      </c>
      <c r="V2811" s="372">
        <f>$G2698*'Assumptions (T&amp;D)'!R$24</f>
        <v>0.01737254261</v>
      </c>
      <c r="W2811" s="372">
        <f>$G2698*'Assumptions (T&amp;D)'!S$24</f>
        <v>0.01737254261</v>
      </c>
      <c r="X2811" s="372">
        <f>$G2698*'Assumptions (T&amp;D)'!T$24</f>
        <v>0.01737254261</v>
      </c>
      <c r="Y2811" s="372">
        <f>$G2698*'Assumptions (T&amp;D)'!U$24</f>
        <v>0.01737254261</v>
      </c>
      <c r="Z2811" s="372">
        <f>$G2698*'Assumptions (T&amp;D)'!V$24</f>
        <v>0.01737254261</v>
      </c>
      <c r="AA2811" s="372">
        <f>$G2698*'Assumptions (T&amp;D)'!W$24</f>
        <v>0.008686271307</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0.02323403336</v>
      </c>
      <c r="I2812" s="372">
        <f>$H2698*'Assumptions (T&amp;D)'!D$24</f>
        <v>0.0447332589</v>
      </c>
      <c r="J2812" s="372">
        <f>$H2698*'Assumptions (T&amp;D)'!E$24</f>
        <v>0.04138755809</v>
      </c>
      <c r="K2812" s="372">
        <f>$H2698*'Assumptions (T&amp;D)'!F$24</f>
        <v>0.03828968698</v>
      </c>
      <c r="L2812" s="372">
        <f>$H2698*'Assumptions (T&amp;D)'!G$24</f>
        <v>0.03537768813</v>
      </c>
      <c r="M2812" s="372">
        <f>$H2698*'Assumptions (T&amp;D)'!H$24</f>
        <v>0.03277547639</v>
      </c>
      <c r="N2812" s="372">
        <f>$H2698*'Assumptions (T&amp;D)'!I$24</f>
        <v>0.0302971795</v>
      </c>
      <c r="O2812" s="372">
        <f>$H2698*'Assumptions (T&amp;D)'!J$24</f>
        <v>0.02800475488</v>
      </c>
      <c r="P2812" s="372">
        <f>$H2698*'Assumptions (T&amp;D)'!K$24</f>
        <v>0.02763301034</v>
      </c>
      <c r="Q2812" s="372">
        <f>$H2698*'Assumptions (T&amp;D)'!L$24</f>
        <v>0.02763301034</v>
      </c>
      <c r="R2812" s="372">
        <f>$H2698*'Assumptions (T&amp;D)'!M$24</f>
        <v>0.02763301034</v>
      </c>
      <c r="S2812" s="372">
        <f>$H2698*'Assumptions (T&amp;D)'!N$24</f>
        <v>0.02763301034</v>
      </c>
      <c r="T2812" s="372">
        <f>$H2698*'Assumptions (T&amp;D)'!O$24</f>
        <v>0.02763301034</v>
      </c>
      <c r="U2812" s="372">
        <f>$H2698*'Assumptions (T&amp;D)'!P$24</f>
        <v>0.02763301034</v>
      </c>
      <c r="V2812" s="372">
        <f>$H2698*'Assumptions (T&amp;D)'!Q$24</f>
        <v>0.02763301034</v>
      </c>
      <c r="W2812" s="372">
        <f>$H2698*'Assumptions (T&amp;D)'!R$24</f>
        <v>0.02763301034</v>
      </c>
      <c r="X2812" s="372">
        <f>$H2698*'Assumptions (T&amp;D)'!S$24</f>
        <v>0.02763301034</v>
      </c>
      <c r="Y2812" s="372">
        <f>$H2698*'Assumptions (T&amp;D)'!T$24</f>
        <v>0.02763301034</v>
      </c>
      <c r="Z2812" s="372">
        <f>$H2698*'Assumptions (T&amp;D)'!U$24</f>
        <v>0.02763301034</v>
      </c>
      <c r="AA2812" s="372">
        <f>$H2698*'Assumptions (T&amp;D)'!V$24</f>
        <v>0.02763301034</v>
      </c>
      <c r="AB2812" s="372">
        <f>$H2698*'Assumptions (T&amp;D)'!W$24</f>
        <v>0.01381650517</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0.04346766918</v>
      </c>
      <c r="J2813" s="372">
        <f>$I2698*'Assumptions (T&amp;D)'!D$24</f>
        <v>0.0836897524</v>
      </c>
      <c r="K2813" s="372">
        <f>$I2698*'Assumptions (T&amp;D)'!E$24</f>
        <v>0.07743040804</v>
      </c>
      <c r="L2813" s="372">
        <f>$I2698*'Assumptions (T&amp;D)'!F$24</f>
        <v>0.07163471882</v>
      </c>
      <c r="M2813" s="372">
        <f>$I2698*'Assumptions (T&amp;D)'!G$24</f>
        <v>0.06618677094</v>
      </c>
      <c r="N2813" s="372">
        <f>$I2698*'Assumptions (T&amp;D)'!H$24</f>
        <v>0.061318392</v>
      </c>
      <c r="O2813" s="372">
        <f>$I2698*'Assumptions (T&amp;D)'!I$24</f>
        <v>0.05668184062</v>
      </c>
      <c r="P2813" s="372">
        <f>$I2698*'Assumptions (T&amp;D)'!J$24</f>
        <v>0.05239303059</v>
      </c>
      <c r="Q2813" s="372">
        <f>$I2698*'Assumptions (T&amp;D)'!K$24</f>
        <v>0.05169754788</v>
      </c>
      <c r="R2813" s="372">
        <f>$I2698*'Assumptions (T&amp;D)'!L$24</f>
        <v>0.05169754788</v>
      </c>
      <c r="S2813" s="372">
        <f>$I2698*'Assumptions (T&amp;D)'!M$24</f>
        <v>0.05169754788</v>
      </c>
      <c r="T2813" s="372">
        <f>$I2698*'Assumptions (T&amp;D)'!N$24</f>
        <v>0.05169754788</v>
      </c>
      <c r="U2813" s="372">
        <f>$I2698*'Assumptions (T&amp;D)'!O$24</f>
        <v>0.05169754788</v>
      </c>
      <c r="V2813" s="372">
        <f>$I2698*'Assumptions (T&amp;D)'!P$24</f>
        <v>0.05169754788</v>
      </c>
      <c r="W2813" s="372">
        <f>$I2698*'Assumptions (T&amp;D)'!Q$24</f>
        <v>0.05169754788</v>
      </c>
      <c r="X2813" s="372">
        <f>$I2698*'Assumptions (T&amp;D)'!R$24</f>
        <v>0.05169754788</v>
      </c>
      <c r="Y2813" s="372">
        <f>$I2698*'Assumptions (T&amp;D)'!S$24</f>
        <v>0.05169754788</v>
      </c>
      <c r="Z2813" s="372">
        <f>$I2698*'Assumptions (T&amp;D)'!T$24</f>
        <v>0.05169754788</v>
      </c>
      <c r="AA2813" s="372">
        <f>$I2698*'Assumptions (T&amp;D)'!U$24</f>
        <v>0.05169754788</v>
      </c>
      <c r="AB2813" s="372">
        <f>$I2698*'Assumptions (T&amp;D)'!V$24</f>
        <v>0.05169754788</v>
      </c>
      <c r="AC2813" s="372">
        <f>$I2698*'Assumptions (T&amp;D)'!W$24</f>
        <v>0.02584877394</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0.04021239125</v>
      </c>
      <c r="K2814" s="372">
        <f>$J2698*'Assumptions (T&amp;D)'!D$24</f>
        <v>0.0774222573</v>
      </c>
      <c r="L2814" s="372">
        <f>$J2698*'Assumptions (T&amp;D)'!E$24</f>
        <v>0.07163167295</v>
      </c>
      <c r="M2814" s="372">
        <f>$J2698*'Assumptions (T&amp;D)'!F$24</f>
        <v>0.06627002079</v>
      </c>
      <c r="N2814" s="372">
        <f>$J2698*'Assumptions (T&amp;D)'!G$24</f>
        <v>0.06123006775</v>
      </c>
      <c r="O2814" s="372">
        <f>$J2698*'Assumptions (T&amp;D)'!H$24</f>
        <v>0.05672627993</v>
      </c>
      <c r="P2814" s="372">
        <f>$J2698*'Assumptions (T&amp;D)'!I$24</f>
        <v>0.0524369582</v>
      </c>
      <c r="Q2814" s="372">
        <f>$J2698*'Assumptions (T&amp;D)'!J$24</f>
        <v>0.04846933559</v>
      </c>
      <c r="R2814" s="372">
        <f>$J2698*'Assumptions (T&amp;D)'!K$24</f>
        <v>0.04782593733</v>
      </c>
      <c r="S2814" s="372">
        <f>$J2698*'Assumptions (T&amp;D)'!L$24</f>
        <v>0.04782593733</v>
      </c>
      <c r="T2814" s="372">
        <f>$J2698*'Assumptions (T&amp;D)'!M$24</f>
        <v>0.04782593733</v>
      </c>
      <c r="U2814" s="372">
        <f>$J2698*'Assumptions (T&amp;D)'!N$24</f>
        <v>0.04782593733</v>
      </c>
      <c r="V2814" s="372">
        <f>$J2698*'Assumptions (T&amp;D)'!O$24</f>
        <v>0.04782593733</v>
      </c>
      <c r="W2814" s="372">
        <f>$J2698*'Assumptions (T&amp;D)'!P$24</f>
        <v>0.04782593733</v>
      </c>
      <c r="X2814" s="372">
        <f>$J2698*'Assumptions (T&amp;D)'!Q$24</f>
        <v>0.04782593733</v>
      </c>
      <c r="Y2814" s="372">
        <f>$J2698*'Assumptions (T&amp;D)'!R$24</f>
        <v>0.04782593733</v>
      </c>
      <c r="Z2814" s="372">
        <f>$J2698*'Assumptions (T&amp;D)'!S$24</f>
        <v>0.04782593733</v>
      </c>
      <c r="AA2814" s="372">
        <f>$J2698*'Assumptions (T&amp;D)'!T$24</f>
        <v>0.04782593733</v>
      </c>
      <c r="AB2814" s="372">
        <f>$J2698*'Assumptions (T&amp;D)'!U$24</f>
        <v>0.04782593733</v>
      </c>
      <c r="AC2814" s="372">
        <f>$J2698*'Assumptions (T&amp;D)'!V$24</f>
        <v>0.04782593733</v>
      </c>
      <c r="AD2814" s="372">
        <f>$J2698*'Assumptions (T&amp;D)'!W$24</f>
        <v>0.02391296867</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0.04403363425</v>
      </c>
      <c r="L2815" s="372">
        <f>$K2698*'Assumptions (T&amp;D)'!D$24</f>
        <v>0.08477942382</v>
      </c>
      <c r="M2815" s="372">
        <f>$K2698*'Assumptions (T&amp;D)'!E$24</f>
        <v>0.07843858048</v>
      </c>
      <c r="N2815" s="372">
        <f>$K2698*'Assumptions (T&amp;D)'!F$24</f>
        <v>0.07256742925</v>
      </c>
      <c r="O2815" s="372">
        <f>$K2698*'Assumptions (T&amp;D)'!G$24</f>
        <v>0.06704854709</v>
      </c>
      <c r="P2815" s="372">
        <f>$K2698*'Assumptions (T&amp;D)'!H$24</f>
        <v>0.06211678005</v>
      </c>
      <c r="Q2815" s="372">
        <f>$K2698*'Assumptions (T&amp;D)'!I$24</f>
        <v>0.05741985907</v>
      </c>
      <c r="R2815" s="372">
        <f>$K2698*'Assumptions (T&amp;D)'!J$24</f>
        <v>0.05307520715</v>
      </c>
      <c r="S2815" s="372">
        <f>$K2698*'Assumptions (T&amp;D)'!K$24</f>
        <v>0.05237066901</v>
      </c>
      <c r="T2815" s="372">
        <f>$K2698*'Assumptions (T&amp;D)'!L$24</f>
        <v>0.05237066901</v>
      </c>
      <c r="U2815" s="372">
        <f>$K2698*'Assumptions (T&amp;D)'!M$24</f>
        <v>0.05237066901</v>
      </c>
      <c r="V2815" s="372">
        <f>$K2698*'Assumptions (T&amp;D)'!N$24</f>
        <v>0.05237066901</v>
      </c>
      <c r="W2815" s="372">
        <f>$K2698*'Assumptions (T&amp;D)'!O$24</f>
        <v>0.05237066901</v>
      </c>
      <c r="X2815" s="372">
        <f>$K2698*'Assumptions (T&amp;D)'!P$24</f>
        <v>0.05237066901</v>
      </c>
      <c r="Y2815" s="372">
        <f>$K2698*'Assumptions (T&amp;D)'!Q$24</f>
        <v>0.05237066901</v>
      </c>
      <c r="Z2815" s="372">
        <f>$K2698*'Assumptions (T&amp;D)'!R$24</f>
        <v>0.05237066901</v>
      </c>
      <c r="AA2815" s="372">
        <f>$K2698*'Assumptions (T&amp;D)'!S$24</f>
        <v>0.05237066901</v>
      </c>
      <c r="AB2815" s="372">
        <f>$K2698*'Assumptions (T&amp;D)'!T$24</f>
        <v>0.05237066901</v>
      </c>
      <c r="AC2815" s="372">
        <f>$K2698*'Assumptions (T&amp;D)'!U$24</f>
        <v>0.05237066901</v>
      </c>
      <c r="AD2815" s="372">
        <f>$K2698*'Assumptions (T&amp;D)'!V$24</f>
        <v>0.05237066901</v>
      </c>
      <c r="AE2815" s="372">
        <f>$K2698*'Assumptions (T&amp;D)'!W$24</f>
        <v>0.0261853345</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0.06477621101</v>
      </c>
      <c r="M2816" s="372">
        <f>$L2698*'Assumptions (T&amp;D)'!D$24</f>
        <v>0.1247157983</v>
      </c>
      <c r="N2816" s="372">
        <f>$L2698*'Assumptions (T&amp;D)'!E$24</f>
        <v>0.1153880239</v>
      </c>
      <c r="O2816" s="372">
        <f>$L2698*'Assumptions (T&amp;D)'!F$24</f>
        <v>0.1067511957</v>
      </c>
      <c r="P2816" s="372">
        <f>$L2698*'Assumptions (T&amp;D)'!G$24</f>
        <v>0.09863257729</v>
      </c>
      <c r="Q2816" s="372">
        <f>$L2698*'Assumptions (T&amp;D)'!H$24</f>
        <v>0.09137764166</v>
      </c>
      <c r="R2816" s="372">
        <f>$L2698*'Assumptions (T&amp;D)'!I$24</f>
        <v>0.08446817915</v>
      </c>
      <c r="S2816" s="372">
        <f>$L2698*'Assumptions (T&amp;D)'!J$24</f>
        <v>0.07807692633</v>
      </c>
      <c r="T2816" s="372">
        <f>$L2698*'Assumptions (T&amp;D)'!K$24</f>
        <v>0.07704050696</v>
      </c>
      <c r="U2816" s="372">
        <f>$L2698*'Assumptions (T&amp;D)'!L$24</f>
        <v>0.07704050696</v>
      </c>
      <c r="V2816" s="372">
        <f>$L2698*'Assumptions (T&amp;D)'!M$24</f>
        <v>0.07704050696</v>
      </c>
      <c r="W2816" s="372">
        <f>$L2698*'Assumptions (T&amp;D)'!N$24</f>
        <v>0.07704050696</v>
      </c>
      <c r="X2816" s="372">
        <f>$L2698*'Assumptions (T&amp;D)'!O$24</f>
        <v>0.07704050696</v>
      </c>
      <c r="Y2816" s="372">
        <f>$L2698*'Assumptions (T&amp;D)'!P$24</f>
        <v>0.07704050696</v>
      </c>
      <c r="Z2816" s="372">
        <f>$L2698*'Assumptions (T&amp;D)'!Q$24</f>
        <v>0.07704050696</v>
      </c>
      <c r="AA2816" s="372">
        <f>$L2698*'Assumptions (T&amp;D)'!R$24</f>
        <v>0.07704050696</v>
      </c>
      <c r="AB2816" s="372">
        <f>$L2698*'Assumptions (T&amp;D)'!S$24</f>
        <v>0.07704050696</v>
      </c>
      <c r="AC2816" s="372">
        <f>$L2698*'Assumptions (T&amp;D)'!T$24</f>
        <v>0.07704050696</v>
      </c>
      <c r="AD2816" s="372">
        <f>$L2698*'Assumptions (T&amp;D)'!U$24</f>
        <v>0.07704050696</v>
      </c>
      <c r="AE2816" s="372">
        <f>$L2698*'Assumptions (T&amp;D)'!V$24</f>
        <v>0.07704050696</v>
      </c>
      <c r="AF2816" s="372">
        <f>$L2698*'Assumptions (T&amp;D)'!W$24</f>
        <v>0.03852025348</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0.07866796654</v>
      </c>
      <c r="N2817" s="372">
        <f>$M2698*'Assumptions (T&amp;D)'!D$24</f>
        <v>0.1514620582</v>
      </c>
      <c r="O2817" s="372">
        <f>$M2698*'Assumptions (T&amp;D)'!E$24</f>
        <v>0.1401338711</v>
      </c>
      <c r="P2817" s="372">
        <f>$M2698*'Assumptions (T&amp;D)'!F$24</f>
        <v>0.1296448089</v>
      </c>
      <c r="Q2817" s="372">
        <f>$M2698*'Assumptions (T&amp;D)'!G$24</f>
        <v>0.1197850904</v>
      </c>
      <c r="R2817" s="372">
        <f>$M2698*'Assumptions (T&amp;D)'!H$24</f>
        <v>0.1109742781</v>
      </c>
      <c r="S2817" s="372">
        <f>$M2698*'Assumptions (T&amp;D)'!I$24</f>
        <v>0.1025830284</v>
      </c>
      <c r="T2817" s="372">
        <f>$M2698*'Assumptions (T&amp;D)'!J$24</f>
        <v>0.09482112233</v>
      </c>
      <c r="U2817" s="372">
        <f>$M2698*'Assumptions (T&amp;D)'!K$24</f>
        <v>0.09356243487</v>
      </c>
      <c r="V2817" s="372">
        <f>$M2698*'Assumptions (T&amp;D)'!L$24</f>
        <v>0.09356243487</v>
      </c>
      <c r="W2817" s="372">
        <f>$M2698*'Assumptions (T&amp;D)'!M$24</f>
        <v>0.09356243487</v>
      </c>
      <c r="X2817" s="372">
        <f>$M2698*'Assumptions (T&amp;D)'!N$24</f>
        <v>0.09356243487</v>
      </c>
      <c r="Y2817" s="372">
        <f>$M2698*'Assumptions (T&amp;D)'!O$24</f>
        <v>0.09356243487</v>
      </c>
      <c r="Z2817" s="372">
        <f>$M2698*'Assumptions (T&amp;D)'!P$24</f>
        <v>0.09356243487</v>
      </c>
      <c r="AA2817" s="372">
        <f>$M2698*'Assumptions (T&amp;D)'!Q$24</f>
        <v>0.09356243487</v>
      </c>
      <c r="AB2817" s="372">
        <f>$M2698*'Assumptions (T&amp;D)'!R$24</f>
        <v>0.09356243487</v>
      </c>
      <c r="AC2817" s="372">
        <f>$M2698*'Assumptions (T&amp;D)'!S$24</f>
        <v>0.09356243487</v>
      </c>
      <c r="AD2817" s="372">
        <f>$M2698*'Assumptions (T&amp;D)'!T$24</f>
        <v>0.09356243487</v>
      </c>
      <c r="AE2817" s="372">
        <f>$M2698*'Assumptions (T&amp;D)'!U$24</f>
        <v>0.09356243487</v>
      </c>
      <c r="AF2817" s="372">
        <f>$M2698*'Assumptions (T&amp;D)'!V$24</f>
        <v>0.09356243487</v>
      </c>
      <c r="AG2817" s="372">
        <f>$M2698*'Assumptions (T&amp;D)'!W$24</f>
        <v>0.04678121743</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0.1253015361</v>
      </c>
      <c r="O2818" s="372">
        <f>$N2698*'Assumptions (T&amp;D)'!D$24</f>
        <v>0.2412472242</v>
      </c>
      <c r="P2818" s="372">
        <f>$N2698*'Assumptions (T&amp;D)'!E$24</f>
        <v>0.223203803</v>
      </c>
      <c r="Q2818" s="372">
        <f>$N2698*'Assumptions (T&amp;D)'!F$24</f>
        <v>0.2064969315</v>
      </c>
      <c r="R2818" s="372">
        <f>$N2698*'Assumptions (T&amp;D)'!G$24</f>
        <v>0.1907924723</v>
      </c>
      <c r="S2818" s="372">
        <f>$N2698*'Assumptions (T&amp;D)'!H$24</f>
        <v>0.1767587003</v>
      </c>
      <c r="T2818" s="372">
        <f>$N2698*'Assumptions (T&amp;D)'!I$24</f>
        <v>0.1633932031</v>
      </c>
      <c r="U2818" s="372">
        <f>$N2698*'Assumptions (T&amp;D)'!J$24</f>
        <v>0.1510301182</v>
      </c>
      <c r="V2818" s="372">
        <f>$N2698*'Assumptions (T&amp;D)'!K$24</f>
        <v>0.1490252936</v>
      </c>
      <c r="W2818" s="372">
        <f>$N2698*'Assumptions (T&amp;D)'!L$24</f>
        <v>0.1490252936</v>
      </c>
      <c r="X2818" s="372">
        <f>$N2698*'Assumptions (T&amp;D)'!M$24</f>
        <v>0.1490252936</v>
      </c>
      <c r="Y2818" s="372">
        <f>$N2698*'Assumptions (T&amp;D)'!N$24</f>
        <v>0.1490252936</v>
      </c>
      <c r="Z2818" s="372">
        <f>$N2698*'Assumptions (T&amp;D)'!O$24</f>
        <v>0.1490252936</v>
      </c>
      <c r="AA2818" s="372">
        <f>$N2698*'Assumptions (T&amp;D)'!P$24</f>
        <v>0.1490252936</v>
      </c>
      <c r="AB2818" s="372">
        <f>$N2698*'Assumptions (T&amp;D)'!Q$24</f>
        <v>0.1490252936</v>
      </c>
      <c r="AC2818" s="372">
        <f>$N2698*'Assumptions (T&amp;D)'!R$24</f>
        <v>0.1490252936</v>
      </c>
      <c r="AD2818" s="372">
        <f>$N2698*'Assumptions (T&amp;D)'!S$24</f>
        <v>0.1490252936</v>
      </c>
      <c r="AE2818" s="372">
        <f>$N2698*'Assumptions (T&amp;D)'!T$24</f>
        <v>0.1490252936</v>
      </c>
      <c r="AF2818" s="372">
        <f>$N2698*'Assumptions (T&amp;D)'!U$24</f>
        <v>0.1490252936</v>
      </c>
      <c r="AG2818" s="372">
        <f>$N2698*'Assumptions (T&amp;D)'!V$24</f>
        <v>0.1490252936</v>
      </c>
      <c r="AH2818" s="372">
        <f>$N2698*'Assumptions (T&amp;D)'!W$24</f>
        <v>0.0745126468</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0.1114285534</v>
      </c>
      <c r="P2819" s="372">
        <f>$O2698*'Assumptions (T&amp;D)'!D$24</f>
        <v>0.2145371082</v>
      </c>
      <c r="Q2819" s="372">
        <f>$O2698*'Assumptions (T&amp;D)'!E$24</f>
        <v>0.1984913965</v>
      </c>
      <c r="R2819" s="372">
        <f>$O2698*'Assumptions (T&amp;D)'!F$24</f>
        <v>0.183634256</v>
      </c>
      <c r="S2819" s="372">
        <f>$O2698*'Assumptions (T&amp;D)'!G$24</f>
        <v>0.169668544</v>
      </c>
      <c r="T2819" s="372">
        <f>$O2698*'Assumptions (T&amp;D)'!H$24</f>
        <v>0.157188546</v>
      </c>
      <c r="U2819" s="372">
        <f>$O2698*'Assumptions (T&amp;D)'!I$24</f>
        <v>0.1453028336</v>
      </c>
      <c r="V2819" s="372">
        <f>$O2698*'Assumptions (T&amp;D)'!J$24</f>
        <v>0.1343085497</v>
      </c>
      <c r="W2819" s="372">
        <f>$O2698*'Assumptions (T&amp;D)'!K$24</f>
        <v>0.1325256928</v>
      </c>
      <c r="X2819" s="372">
        <f>$O2698*'Assumptions (T&amp;D)'!L$24</f>
        <v>0.1325256928</v>
      </c>
      <c r="Y2819" s="372">
        <f>$O2698*'Assumptions (T&amp;D)'!M$24</f>
        <v>0.1325256928</v>
      </c>
      <c r="Z2819" s="372">
        <f>$O2698*'Assumptions (T&amp;D)'!N$24</f>
        <v>0.1325256928</v>
      </c>
      <c r="AA2819" s="372">
        <f>$O2698*'Assumptions (T&amp;D)'!O$24</f>
        <v>0.1325256928</v>
      </c>
      <c r="AB2819" s="372">
        <f>$O2698*'Assumptions (T&amp;D)'!P$24</f>
        <v>0.1325256928</v>
      </c>
      <c r="AC2819" s="372">
        <f>$O2698*'Assumptions (T&amp;D)'!Q$24</f>
        <v>0.1325256928</v>
      </c>
      <c r="AD2819" s="372">
        <f>$O2698*'Assumptions (T&amp;D)'!R$24</f>
        <v>0.1325256928</v>
      </c>
      <c r="AE2819" s="372">
        <f>$O2698*'Assumptions (T&amp;D)'!S$24</f>
        <v>0.1325256928</v>
      </c>
      <c r="AF2819" s="372">
        <f>$O2698*'Assumptions (T&amp;D)'!T$24</f>
        <v>0.1325256928</v>
      </c>
      <c r="AG2819" s="372">
        <f>$O2698*'Assumptions (T&amp;D)'!U$24</f>
        <v>0.1325256928</v>
      </c>
      <c r="AH2819" s="372">
        <f>$O2698*'Assumptions (T&amp;D)'!V$24</f>
        <v>0.1325256928</v>
      </c>
      <c r="AI2819" s="372">
        <f>$O2698*'Assumptions (T&amp;D)'!W$24</f>
        <v>0.06626284642</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0.1526555737</v>
      </c>
      <c r="Q2820" s="372">
        <f>$P2698*'Assumptions (T&amp;D)'!D$24</f>
        <v>0.2939128645</v>
      </c>
      <c r="R2820" s="372">
        <f>$P2698*'Assumptions (T&amp;D)'!E$24</f>
        <v>0.2719304619</v>
      </c>
      <c r="S2820" s="372">
        <f>$P2698*'Assumptions (T&amp;D)'!F$24</f>
        <v>0.2515763854</v>
      </c>
      <c r="T2820" s="372">
        <f>$P2698*'Assumptions (T&amp;D)'!G$24</f>
        <v>0.2324435535</v>
      </c>
      <c r="U2820" s="372">
        <f>$P2698*'Assumptions (T&amp;D)'!H$24</f>
        <v>0.2153461292</v>
      </c>
      <c r="V2820" s="372">
        <f>$P2698*'Assumptions (T&amp;D)'!I$24</f>
        <v>0.1990628681</v>
      </c>
      <c r="W2820" s="372">
        <f>$P2698*'Assumptions (T&amp;D)'!J$24</f>
        <v>0.1840008515</v>
      </c>
      <c r="X2820" s="372">
        <f>$P2698*'Assumptions (T&amp;D)'!K$24</f>
        <v>0.1815583623</v>
      </c>
      <c r="Y2820" s="372">
        <f>$P2698*'Assumptions (T&amp;D)'!L$24</f>
        <v>0.1815583623</v>
      </c>
      <c r="Z2820" s="372">
        <f>$P2698*'Assumptions (T&amp;D)'!M$24</f>
        <v>0.1815583623</v>
      </c>
      <c r="AA2820" s="372">
        <f>$P2698*'Assumptions (T&amp;D)'!N$24</f>
        <v>0.1815583623</v>
      </c>
      <c r="AB2820" s="372">
        <f>$P2698*'Assumptions (T&amp;D)'!O$24</f>
        <v>0.1815583623</v>
      </c>
      <c r="AC2820" s="372">
        <f>$P2698*'Assumptions (T&amp;D)'!P$24</f>
        <v>0.1815583623</v>
      </c>
      <c r="AD2820" s="372">
        <f>$P2698*'Assumptions (T&amp;D)'!Q$24</f>
        <v>0.1815583623</v>
      </c>
      <c r="AE2820" s="372">
        <f>$P2698*'Assumptions (T&amp;D)'!R$24</f>
        <v>0.1815583623</v>
      </c>
      <c r="AF2820" s="372">
        <f>$P2698*'Assumptions (T&amp;D)'!S$24</f>
        <v>0.1815583623</v>
      </c>
      <c r="AG2820" s="372">
        <f>$P2698*'Assumptions (T&amp;D)'!T$24</f>
        <v>0.1815583623</v>
      </c>
      <c r="AH2820" s="372">
        <f>$P2698*'Assumptions (T&amp;D)'!U$24</f>
        <v>0.1815583623</v>
      </c>
      <c r="AI2820" s="372">
        <f>$P2698*'Assumptions (T&amp;D)'!V$24</f>
        <v>0.1815583623</v>
      </c>
      <c r="AJ2820" s="372">
        <f>$P2698*'Assumptions (T&amp;D)'!W$24</f>
        <v>0.09077918114</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0.2406483076</v>
      </c>
      <c r="R2821" s="372">
        <f>$Q2698*'Assumptions (T&amp;D)'!D$24</f>
        <v>0.4633282083</v>
      </c>
      <c r="S2821" s="372">
        <f>$Q2698*'Assumptions (T&amp;D)'!E$24</f>
        <v>0.428674852</v>
      </c>
      <c r="T2821" s="372">
        <f>$Q2698*'Assumptions (T&amp;D)'!F$24</f>
        <v>0.396588411</v>
      </c>
      <c r="U2821" s="372">
        <f>$Q2698*'Assumptions (T&amp;D)'!G$24</f>
        <v>0.3664271564</v>
      </c>
      <c r="V2821" s="372">
        <f>$Q2698*'Assumptions (T&amp;D)'!H$24</f>
        <v>0.339474546</v>
      </c>
      <c r="W2821" s="372">
        <f>$Q2698*'Assumptions (T&amp;D)'!I$24</f>
        <v>0.3138053932</v>
      </c>
      <c r="X2821" s="372">
        <f>$Q2698*'Assumptions (T&amp;D)'!J$24</f>
        <v>0.2900614268</v>
      </c>
      <c r="Y2821" s="372">
        <f>$Q2698*'Assumptions (T&amp;D)'!K$24</f>
        <v>0.2862110539</v>
      </c>
      <c r="Z2821" s="372">
        <f>$Q2698*'Assumptions (T&amp;D)'!L$24</f>
        <v>0.2862110539</v>
      </c>
      <c r="AA2821" s="372">
        <f>$Q2698*'Assumptions (T&amp;D)'!M$24</f>
        <v>0.2862110539</v>
      </c>
      <c r="AB2821" s="372">
        <f>$Q2698*'Assumptions (T&amp;D)'!N$24</f>
        <v>0.2862110539</v>
      </c>
      <c r="AC2821" s="372">
        <f>$Q2698*'Assumptions (T&amp;D)'!O$24</f>
        <v>0.2862110539</v>
      </c>
      <c r="AD2821" s="372">
        <f>$Q2698*'Assumptions (T&amp;D)'!P$24</f>
        <v>0.2862110539</v>
      </c>
      <c r="AE2821" s="372">
        <f>$Q2698*'Assumptions (T&amp;D)'!Q$24</f>
        <v>0.2862110539</v>
      </c>
      <c r="AF2821" s="372">
        <f>$Q2698*'Assumptions (T&amp;D)'!R$24</f>
        <v>0.2862110539</v>
      </c>
      <c r="AG2821" s="372">
        <f>$Q2698*'Assumptions (T&amp;D)'!S$24</f>
        <v>0.2862110539</v>
      </c>
      <c r="AH2821" s="372">
        <f>$Q2698*'Assumptions (T&amp;D)'!T$24</f>
        <v>0.2862110539</v>
      </c>
      <c r="AI2821" s="372">
        <f>$Q2698*'Assumptions (T&amp;D)'!U$24</f>
        <v>0.2862110539</v>
      </c>
      <c r="AJ2821" s="372">
        <f>$Q2698*'Assumptions (T&amp;D)'!V$24</f>
        <v>0.2862110539</v>
      </c>
      <c r="AK2821" s="372">
        <f>$Q2698*'Assumptions (T&amp;D)'!W$24</f>
        <v>0.1431055269</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0.2786592168</v>
      </c>
      <c r="S2822" s="372">
        <f>$R2698*'Assumptions (T&amp;D)'!D$24</f>
        <v>0.5365118787</v>
      </c>
      <c r="T2822" s="372">
        <f>$R2698*'Assumptions (T&amp;D)'!E$24</f>
        <v>0.4963849515</v>
      </c>
      <c r="U2822" s="372">
        <f>$R2698*'Assumptions (T&amp;D)'!F$24</f>
        <v>0.4592303892</v>
      </c>
      <c r="V2822" s="372">
        <f>$R2698*'Assumptions (T&amp;D)'!G$24</f>
        <v>0.4243051007</v>
      </c>
      <c r="W2822" s="372">
        <f>$R2698*'Assumptions (T&amp;D)'!H$24</f>
        <v>0.3930952685</v>
      </c>
      <c r="X2822" s="372">
        <f>$R2698*'Assumptions (T&amp;D)'!I$24</f>
        <v>0.3633716187</v>
      </c>
      <c r="Y2822" s="372">
        <f>$R2698*'Assumptions (T&amp;D)'!J$24</f>
        <v>0.3358772426</v>
      </c>
      <c r="Z2822" s="372">
        <f>$R2698*'Assumptions (T&amp;D)'!K$24</f>
        <v>0.3314186951</v>
      </c>
      <c r="AA2822" s="372">
        <f>$R2698*'Assumptions (T&amp;D)'!L$24</f>
        <v>0.3314186951</v>
      </c>
      <c r="AB2822" s="372">
        <f>$R2698*'Assumptions (T&amp;D)'!M$24</f>
        <v>0.3314186951</v>
      </c>
      <c r="AC2822" s="372">
        <f>$R2698*'Assumptions (T&amp;D)'!N$24</f>
        <v>0.3314186951</v>
      </c>
      <c r="AD2822" s="372">
        <f>$R2698*'Assumptions (T&amp;D)'!O$24</f>
        <v>0.3314186951</v>
      </c>
      <c r="AE2822" s="372">
        <f>$R2698*'Assumptions (T&amp;D)'!P$24</f>
        <v>0.3314186951</v>
      </c>
      <c r="AF2822" s="372">
        <f>$R2698*'Assumptions (T&amp;D)'!Q$24</f>
        <v>0.3314186951</v>
      </c>
      <c r="AG2822" s="372">
        <f>$R2698*'Assumptions (T&amp;D)'!R$24</f>
        <v>0.3314186951</v>
      </c>
      <c r="AH2822" s="372">
        <f>$R2698*'Assumptions (T&amp;D)'!S$24</f>
        <v>0.3314186951</v>
      </c>
      <c r="AI2822" s="372">
        <f>$R2698*'Assumptions (T&amp;D)'!T$24</f>
        <v>0.3314186951</v>
      </c>
      <c r="AJ2822" s="372">
        <f>$R2698*'Assumptions (T&amp;D)'!U$24</f>
        <v>0.3314186951</v>
      </c>
      <c r="AK2822" s="372">
        <f>$R2698*'Assumptions (T&amp;D)'!V$24</f>
        <v>0.3314186951</v>
      </c>
      <c r="AL2822" s="372">
        <f>$R2698*'Assumptions (T&amp;D)'!W$24</f>
        <v>0.1657093476</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0.2640304888</v>
      </c>
      <c r="T2823" s="372">
        <f>$S2698*'Assumptions (T&amp;D)'!D$24</f>
        <v>0.5083467011</v>
      </c>
      <c r="U2823" s="372">
        <f>$S2698*'Assumptions (T&amp;D)'!E$24</f>
        <v>0.4703263108</v>
      </c>
      <c r="V2823" s="372">
        <f>$S2698*'Assumptions (T&amp;D)'!F$24</f>
        <v>0.4351222456</v>
      </c>
      <c r="W2823" s="372">
        <f>$S2698*'Assumptions (T&amp;D)'!G$24</f>
        <v>0.4020304243</v>
      </c>
      <c r="X2823" s="372">
        <f>$S2698*'Assumptions (T&amp;D)'!H$24</f>
        <v>0.3724590096</v>
      </c>
      <c r="Y2823" s="372">
        <f>$S2698*'Assumptions (T&amp;D)'!I$24</f>
        <v>0.3442957574</v>
      </c>
      <c r="Z2823" s="372">
        <f>$S2698*'Assumptions (T&amp;D)'!J$24</f>
        <v>0.3182447492</v>
      </c>
      <c r="AA2823" s="372">
        <f>$S2698*'Assumptions (T&amp;D)'!K$24</f>
        <v>0.3140202614</v>
      </c>
      <c r="AB2823" s="372">
        <f>$S2698*'Assumptions (T&amp;D)'!L$24</f>
        <v>0.3140202614</v>
      </c>
      <c r="AC2823" s="372">
        <f>$S2698*'Assumptions (T&amp;D)'!M$24</f>
        <v>0.3140202614</v>
      </c>
      <c r="AD2823" s="372">
        <f>$S2698*'Assumptions (T&amp;D)'!N$24</f>
        <v>0.3140202614</v>
      </c>
      <c r="AE2823" s="372">
        <f>$S2698*'Assumptions (T&amp;D)'!O$24</f>
        <v>0.3140202614</v>
      </c>
      <c r="AF2823" s="372">
        <f>$S2698*'Assumptions (T&amp;D)'!P$24</f>
        <v>0.3140202614</v>
      </c>
      <c r="AG2823" s="372">
        <f>$S2698*'Assumptions (T&amp;D)'!Q$24</f>
        <v>0.3140202614</v>
      </c>
      <c r="AH2823" s="372">
        <f>$S2698*'Assumptions (T&amp;D)'!R$24</f>
        <v>0.3140202614</v>
      </c>
      <c r="AI2823" s="372">
        <f>$S2698*'Assumptions (T&amp;D)'!S$24</f>
        <v>0.3140202614</v>
      </c>
      <c r="AJ2823" s="372">
        <f>$S2698*'Assumptions (T&amp;D)'!T$24</f>
        <v>0.3140202614</v>
      </c>
      <c r="AK2823" s="372">
        <f>$S2698*'Assumptions (T&amp;D)'!U$24</f>
        <v>0.3140202614</v>
      </c>
      <c r="AL2823" s="372">
        <f>$S2698*'Assumptions (T&amp;D)'!V$24</f>
        <v>0.3140202614</v>
      </c>
      <c r="AM2823" s="372">
        <f>$S2698*'Assumptions (T&amp;D)'!W$24</f>
        <v>0.1570101307</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0.219647244</v>
      </c>
      <c r="U2824" s="372">
        <f>$T2698*'Assumptions (T&amp;D)'!D$24</f>
        <v>0.4228941605</v>
      </c>
      <c r="V2824" s="372">
        <f>$T2698*'Assumptions (T&amp;D)'!E$24</f>
        <v>0.3912649573</v>
      </c>
      <c r="W2824" s="372">
        <f>$T2698*'Assumptions (T&amp;D)'!F$24</f>
        <v>0.3619786581</v>
      </c>
      <c r="X2824" s="372">
        <f>$T2698*'Assumptions (T&amp;D)'!G$24</f>
        <v>0.3344495369</v>
      </c>
      <c r="Y2824" s="372">
        <f>$T2698*'Assumptions (T&amp;D)'!H$24</f>
        <v>0.3098490455</v>
      </c>
      <c r="Z2824" s="372">
        <f>$T2698*'Assumptions (T&amp;D)'!I$24</f>
        <v>0.2864200062</v>
      </c>
      <c r="AA2824" s="372">
        <f>$T2698*'Assumptions (T&amp;D)'!J$24</f>
        <v>0.2647481448</v>
      </c>
      <c r="AB2824" s="372">
        <f>$T2698*'Assumptions (T&amp;D)'!K$24</f>
        <v>0.2612337889</v>
      </c>
      <c r="AC2824" s="372">
        <f>$T2698*'Assumptions (T&amp;D)'!L$24</f>
        <v>0.2612337889</v>
      </c>
      <c r="AD2824" s="372">
        <f>$T2698*'Assumptions (T&amp;D)'!M$24</f>
        <v>0.2612337889</v>
      </c>
      <c r="AE2824" s="372">
        <f>$T2698*'Assumptions (T&amp;D)'!N$24</f>
        <v>0.2612337889</v>
      </c>
      <c r="AF2824" s="372">
        <f>$T2698*'Assumptions (T&amp;D)'!O$24</f>
        <v>0.2612337889</v>
      </c>
      <c r="AG2824" s="372">
        <f>$T2698*'Assumptions (T&amp;D)'!P$24</f>
        <v>0.2612337889</v>
      </c>
      <c r="AH2824" s="372">
        <f>$T2698*'Assumptions (T&amp;D)'!Q$24</f>
        <v>0.2612337889</v>
      </c>
      <c r="AI2824" s="372">
        <f>$T2698*'Assumptions (T&amp;D)'!R$24</f>
        <v>0.2612337889</v>
      </c>
      <c r="AJ2824" s="372">
        <f>$T2698*'Assumptions (T&amp;D)'!S$24</f>
        <v>0.2612337889</v>
      </c>
      <c r="AK2824" s="372">
        <f>$T2698*'Assumptions (T&amp;D)'!T$24</f>
        <v>0.2612337889</v>
      </c>
      <c r="AL2824" s="372">
        <f>$T2698*'Assumptions (T&amp;D)'!U$24</f>
        <v>0.2612337889</v>
      </c>
      <c r="AM2824" s="372">
        <f>$T2698*'Assumptions (T&amp;D)'!V$24</f>
        <v>0.2612337889</v>
      </c>
      <c r="AN2824" s="372">
        <f>$T2698*'Assumptions (T&amp;D)'!W$24</f>
        <v>0.1306168944</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0.2224216838</v>
      </c>
      <c r="V2825" s="372">
        <f>$U2698*'Assumptions (T&amp;D)'!D$24</f>
        <v>0.4282358819</v>
      </c>
      <c r="W2825" s="372">
        <f>$U2698*'Assumptions (T&amp;D)'!E$24</f>
        <v>0.3962071594</v>
      </c>
      <c r="X2825" s="372">
        <f>$U2698*'Assumptions (T&amp;D)'!F$24</f>
        <v>0.3665509349</v>
      </c>
      <c r="Y2825" s="372">
        <f>$U2698*'Assumptions (T&amp;D)'!G$24</f>
        <v>0.3386740839</v>
      </c>
      <c r="Z2825" s="372">
        <f>$U2698*'Assumptions (T&amp;D)'!H$24</f>
        <v>0.3137628553</v>
      </c>
      <c r="AA2825" s="372">
        <f>$U2698*'Assumptions (T&amp;D)'!I$24</f>
        <v>0.2900378757</v>
      </c>
      <c r="AB2825" s="372">
        <f>$U2698*'Assumptions (T&amp;D)'!J$24</f>
        <v>0.2680922696</v>
      </c>
      <c r="AC2825" s="372">
        <f>$U2698*'Assumptions (T&amp;D)'!K$24</f>
        <v>0.2645335226</v>
      </c>
      <c r="AD2825" s="372">
        <f>$U2698*'Assumptions (T&amp;D)'!L$24</f>
        <v>0.2645335226</v>
      </c>
      <c r="AE2825" s="372">
        <f>$U2698*'Assumptions (T&amp;D)'!M$24</f>
        <v>0.2645335226</v>
      </c>
      <c r="AF2825" s="372">
        <f>$U2698*'Assumptions (T&amp;D)'!N$24</f>
        <v>0.2645335226</v>
      </c>
      <c r="AG2825" s="372">
        <f>$U2698*'Assumptions (T&amp;D)'!O$24</f>
        <v>0.2645335226</v>
      </c>
      <c r="AH2825" s="372">
        <f>$U2698*'Assumptions (T&amp;D)'!P$24</f>
        <v>0.2645335226</v>
      </c>
      <c r="AI2825" s="372">
        <f>$U2698*'Assumptions (T&amp;D)'!Q$24</f>
        <v>0.2645335226</v>
      </c>
      <c r="AJ2825" s="372">
        <f>$U2698*'Assumptions (T&amp;D)'!R$24</f>
        <v>0.2645335226</v>
      </c>
      <c r="AK2825" s="372">
        <f>$U2698*'Assumptions (T&amp;D)'!S$24</f>
        <v>0.2645335226</v>
      </c>
      <c r="AL2825" s="372">
        <f>$U2698*'Assumptions (T&amp;D)'!T$24</f>
        <v>0.2645335226</v>
      </c>
      <c r="AM2825" s="372">
        <f>$U2698*'Assumptions (T&amp;D)'!U$24</f>
        <v>0.2645335226</v>
      </c>
      <c r="AN2825" s="372">
        <f>$U2698*'Assumptions (T&amp;D)'!V$24</f>
        <v>0.2645335226</v>
      </c>
      <c r="AO2825" s="372">
        <f>$U2698*'Assumptions (T&amp;D)'!W$24</f>
        <v>0.1322667613</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0.2305415901</v>
      </c>
      <c r="W2826" s="372">
        <f>$V2698*'Assumptions (T&amp;D)'!D$24</f>
        <v>0.4438694082</v>
      </c>
      <c r="X2826" s="372">
        <f>$V2698*'Assumptions (T&amp;D)'!E$24</f>
        <v>0.4106714192</v>
      </c>
      <c r="Y2826" s="372">
        <f>$V2698*'Assumptions (T&amp;D)'!F$24</f>
        <v>0.3799325405</v>
      </c>
      <c r="Z2826" s="372">
        <f>$V2698*'Assumptions (T&amp;D)'!G$24</f>
        <v>0.3510379946</v>
      </c>
      <c r="AA2826" s="372">
        <f>$V2698*'Assumptions (T&amp;D)'!H$24</f>
        <v>0.3252173365</v>
      </c>
      <c r="AB2826" s="372">
        <f>$V2698*'Assumptions (T&amp;D)'!I$24</f>
        <v>0.3006262335</v>
      </c>
      <c r="AC2826" s="372">
        <f>$V2698*'Assumptions (T&amp;D)'!J$24</f>
        <v>0.2778794633</v>
      </c>
      <c r="AD2826" s="372">
        <f>$V2698*'Assumptions (T&amp;D)'!K$24</f>
        <v>0.2741907979</v>
      </c>
      <c r="AE2826" s="372">
        <f>$V2698*'Assumptions (T&amp;D)'!L$24</f>
        <v>0.2741907979</v>
      </c>
      <c r="AF2826" s="372">
        <f>$V2698*'Assumptions (T&amp;D)'!M$24</f>
        <v>0.2741907979</v>
      </c>
      <c r="AG2826" s="372">
        <f>$V2698*'Assumptions (T&amp;D)'!N$24</f>
        <v>0.2741907979</v>
      </c>
      <c r="AH2826" s="372">
        <f>$V2698*'Assumptions (T&amp;D)'!O$24</f>
        <v>0.2741907979</v>
      </c>
      <c r="AI2826" s="372">
        <f>$V2698*'Assumptions (T&amp;D)'!P$24</f>
        <v>0.2741907979</v>
      </c>
      <c r="AJ2826" s="372">
        <f>$V2698*'Assumptions (T&amp;D)'!Q$24</f>
        <v>0.2741907979</v>
      </c>
      <c r="AK2826" s="372">
        <f>$V2698*'Assumptions (T&amp;D)'!R$24</f>
        <v>0.2741907979</v>
      </c>
      <c r="AL2826" s="372">
        <f>$V2698*'Assumptions (T&amp;D)'!S$24</f>
        <v>0.2741907979</v>
      </c>
      <c r="AM2826" s="372">
        <f>$V2698*'Assumptions (T&amp;D)'!T$24</f>
        <v>0.2741907979</v>
      </c>
      <c r="AN2826" s="372">
        <f>$V2698*'Assumptions (T&amp;D)'!U$24</f>
        <v>0.2741907979</v>
      </c>
      <c r="AO2826" s="372">
        <f>$V2698*'Assumptions (T&amp;D)'!V$24</f>
        <v>0.2741907979</v>
      </c>
      <c r="AP2826" s="372">
        <f>$V2698*'Assumptions (T&amp;D)'!W$24</f>
        <v>0.1370953989</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0.2350943186</v>
      </c>
      <c r="X2827" s="372">
        <f>$W2698*'Assumptions (T&amp;D)'!D$24</f>
        <v>0.4526349281</v>
      </c>
      <c r="Y2827" s="372">
        <f>$W2698*'Assumptions (T&amp;D)'!E$24</f>
        <v>0.4187813462</v>
      </c>
      <c r="Z2827" s="372">
        <f>$W2698*'Assumptions (T&amp;D)'!F$24</f>
        <v>0.3874354371</v>
      </c>
      <c r="AA2827" s="372">
        <f>$W2698*'Assumptions (T&amp;D)'!G$24</f>
        <v>0.3579702825</v>
      </c>
      <c r="AB2827" s="372">
        <f>$W2698*'Assumptions (T&amp;D)'!H$24</f>
        <v>0.3316397188</v>
      </c>
      <c r="AC2827" s="372">
        <f>$W2698*'Assumptions (T&amp;D)'!I$24</f>
        <v>0.3065629915</v>
      </c>
      <c r="AD2827" s="372">
        <f>$W2698*'Assumptions (T&amp;D)'!J$24</f>
        <v>0.2833670187</v>
      </c>
      <c r="AE2827" s="372">
        <f>$W2698*'Assumptions (T&amp;D)'!K$24</f>
        <v>0.2796055096</v>
      </c>
      <c r="AF2827" s="372">
        <f>$W2698*'Assumptions (T&amp;D)'!L$24</f>
        <v>0.2796055096</v>
      </c>
      <c r="AG2827" s="372">
        <f>$W2698*'Assumptions (T&amp;D)'!M$24</f>
        <v>0.2796055096</v>
      </c>
      <c r="AH2827" s="372">
        <f>$W2698*'Assumptions (T&amp;D)'!N$24</f>
        <v>0.2796055096</v>
      </c>
      <c r="AI2827" s="372">
        <f>$W2698*'Assumptions (T&amp;D)'!O$24</f>
        <v>0.2796055096</v>
      </c>
      <c r="AJ2827" s="372">
        <f>$W2698*'Assumptions (T&amp;D)'!P$24</f>
        <v>0.2796055096</v>
      </c>
      <c r="AK2827" s="372">
        <f>$W2698*'Assumptions (T&amp;D)'!Q$24</f>
        <v>0.2796055096</v>
      </c>
      <c r="AL2827" s="372">
        <f>$W2698*'Assumptions (T&amp;D)'!R$24</f>
        <v>0.2796055096</v>
      </c>
      <c r="AM2827" s="372">
        <f>$W2698*'Assumptions (T&amp;D)'!S$24</f>
        <v>0.2796055096</v>
      </c>
      <c r="AN2827" s="372">
        <f>$W2698*'Assumptions (T&amp;D)'!T$24</f>
        <v>0.2796055096</v>
      </c>
      <c r="AO2827" s="372">
        <f>$W2698*'Assumptions (T&amp;D)'!U$24</f>
        <v>0.2796055096</v>
      </c>
      <c r="AP2827" s="372">
        <f>$W2698*'Assumptions (T&amp;D)'!V$24</f>
        <v>0.2796055096</v>
      </c>
      <c r="AQ2827" s="372">
        <f>$W2698*'Assumptions (T&amp;D)'!W$24</f>
        <v>0.1398027548</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0.2830294954</v>
      </c>
      <c r="Y2828" s="372">
        <f>$X2698*'Assumptions (T&amp;D)'!D$24</f>
        <v>0.5449261219</v>
      </c>
      <c r="Z2828" s="372">
        <f>$X2698*'Assumptions (T&amp;D)'!E$24</f>
        <v>0.5041698745</v>
      </c>
      <c r="AA2828" s="372">
        <f>$X2698*'Assumptions (T&amp;D)'!F$24</f>
        <v>0.4664326085</v>
      </c>
      <c r="AB2828" s="372">
        <f>$X2698*'Assumptions (T&amp;D)'!G$24</f>
        <v>0.4309595784</v>
      </c>
      <c r="AC2828" s="372">
        <f>$X2698*'Assumptions (T&amp;D)'!H$24</f>
        <v>0.3992602749</v>
      </c>
      <c r="AD2828" s="372">
        <f>$X2698*'Assumptions (T&amp;D)'!I$24</f>
        <v>0.369070462</v>
      </c>
      <c r="AE2828" s="372">
        <f>$X2698*'Assumptions (T&amp;D)'!J$24</f>
        <v>0.3411448852</v>
      </c>
      <c r="AF2828" s="372">
        <f>$X2698*'Assumptions (T&amp;D)'!K$24</f>
        <v>0.3366164132</v>
      </c>
      <c r="AG2828" s="372">
        <f>$X2698*'Assumptions (T&amp;D)'!L$24</f>
        <v>0.3366164132</v>
      </c>
      <c r="AH2828" s="372">
        <f>$X2698*'Assumptions (T&amp;D)'!M$24</f>
        <v>0.3366164132</v>
      </c>
      <c r="AI2828" s="372">
        <f>$X2698*'Assumptions (T&amp;D)'!N$24</f>
        <v>0.3366164132</v>
      </c>
      <c r="AJ2828" s="372">
        <f>$X2698*'Assumptions (T&amp;D)'!O$24</f>
        <v>0.3366164132</v>
      </c>
      <c r="AK2828" s="372">
        <f>$X2698*'Assumptions (T&amp;D)'!P$24</f>
        <v>0.3366164132</v>
      </c>
      <c r="AL2828" s="372">
        <f>$X2698*'Assumptions (T&amp;D)'!Q$24</f>
        <v>0.3366164132</v>
      </c>
      <c r="AM2828" s="372">
        <f>$X2698*'Assumptions (T&amp;D)'!R$24</f>
        <v>0.3366164132</v>
      </c>
      <c r="AN2828" s="372">
        <f>$X2698*'Assumptions (T&amp;D)'!S$24</f>
        <v>0.3366164132</v>
      </c>
      <c r="AO2828" s="372">
        <f>$X2698*'Assumptions (T&amp;D)'!T$24</f>
        <v>0.3366164132</v>
      </c>
      <c r="AP2828" s="372">
        <f>$X2698*'Assumptions (T&amp;D)'!U$24</f>
        <v>0.3366164132</v>
      </c>
      <c r="AQ2828" s="372">
        <f>$X2698*'Assumptions (T&amp;D)'!V$24</f>
        <v>0.3366164132</v>
      </c>
      <c r="AR2828" s="372">
        <f>$X2698*'Assumptions (T&amp;D)'!W$24</f>
        <v>0.1683082066</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0.2902716034</v>
      </c>
      <c r="Z2829" s="372">
        <f>$Y2698*'Assumptions (T&amp;D)'!D$24</f>
        <v>0.5588695938</v>
      </c>
      <c r="AA2829" s="372">
        <f>$Y2698*'Assumptions (T&amp;D)'!E$24</f>
        <v>0.5170704829</v>
      </c>
      <c r="AB2829" s="372">
        <f>$Y2698*'Assumptions (T&amp;D)'!F$24</f>
        <v>0.4783676024</v>
      </c>
      <c r="AC2829" s="372">
        <f>$Y2698*'Assumptions (T&amp;D)'!G$24</f>
        <v>0.4419868948</v>
      </c>
      <c r="AD2829" s="372">
        <f>$Y2698*'Assumptions (T&amp;D)'!H$24</f>
        <v>0.4094764752</v>
      </c>
      <c r="AE2829" s="372">
        <f>$Y2698*'Assumptions (T&amp;D)'!I$24</f>
        <v>0.3785141709</v>
      </c>
      <c r="AF2829" s="372">
        <f>$Y2698*'Assumptions (T&amp;D)'!J$24</f>
        <v>0.3498740393</v>
      </c>
      <c r="AG2829" s="372">
        <f>$Y2698*'Assumptions (T&amp;D)'!K$24</f>
        <v>0.3452296937</v>
      </c>
      <c r="AH2829" s="372">
        <f>$Y2698*'Assumptions (T&amp;D)'!L$24</f>
        <v>0.3452296937</v>
      </c>
      <c r="AI2829" s="372">
        <f>$Y2698*'Assumptions (T&amp;D)'!M$24</f>
        <v>0.3452296937</v>
      </c>
      <c r="AJ2829" s="372">
        <f>$Y2698*'Assumptions (T&amp;D)'!N$24</f>
        <v>0.3452296937</v>
      </c>
      <c r="AK2829" s="372">
        <f>$Y2698*'Assumptions (T&amp;D)'!O$24</f>
        <v>0.3452296937</v>
      </c>
      <c r="AL2829" s="372">
        <f>$Y2698*'Assumptions (T&amp;D)'!P$24</f>
        <v>0.3452296937</v>
      </c>
      <c r="AM2829" s="372">
        <f>$Y2698*'Assumptions (T&amp;D)'!Q$24</f>
        <v>0.3452296937</v>
      </c>
      <c r="AN2829" s="372">
        <f>$Y2698*'Assumptions (T&amp;D)'!R$24</f>
        <v>0.3452296937</v>
      </c>
      <c r="AO2829" s="372">
        <f>$Y2698*'Assumptions (T&amp;D)'!S$24</f>
        <v>0.3452296937</v>
      </c>
      <c r="AP2829" s="372">
        <f>$Y2698*'Assumptions (T&amp;D)'!T$24</f>
        <v>0.3452296937</v>
      </c>
      <c r="AQ2829" s="372">
        <f>$Y2698*'Assumptions (T&amp;D)'!U$24</f>
        <v>0.3452296937</v>
      </c>
      <c r="AR2829" s="372">
        <f>$Y2698*'Assumptions (T&amp;D)'!V$24</f>
        <v>0.3452296937</v>
      </c>
      <c r="AS2829" s="372">
        <f>$Y2698*'Assumptions (T&amp;D)'!W$24</f>
        <v>0.1726148468</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0.2976893688</v>
      </c>
      <c r="AA2830" s="372">
        <f>$Z2698*'Assumptions (T&amp;D)'!D$24</f>
        <v>0.5731512647</v>
      </c>
      <c r="AB2830" s="372">
        <f>$Z2698*'Assumptions (T&amp;D)'!E$24</f>
        <v>0.5302839956</v>
      </c>
      <c r="AC2830" s="372">
        <f>$Z2698*'Assumptions (T&amp;D)'!F$24</f>
        <v>0.4905920797</v>
      </c>
      <c r="AD2830" s="372">
        <f>$Z2698*'Assumptions (T&amp;D)'!G$24</f>
        <v>0.4532816789</v>
      </c>
      <c r="AE2830" s="372">
        <f>$Z2698*'Assumptions (T&amp;D)'!H$24</f>
        <v>0.4199404696</v>
      </c>
      <c r="AF2830" s="372">
        <f>$Z2698*'Assumptions (T&amp;D)'!I$24</f>
        <v>0.3881869369</v>
      </c>
      <c r="AG2830" s="372">
        <f>$Z2698*'Assumptions (T&amp;D)'!J$24</f>
        <v>0.3588149192</v>
      </c>
      <c r="AH2830" s="372">
        <f>$Z2698*'Assumptions (T&amp;D)'!K$24</f>
        <v>0.3540518893</v>
      </c>
      <c r="AI2830" s="372">
        <f>$Z2698*'Assumptions (T&amp;D)'!L$24</f>
        <v>0.3540518893</v>
      </c>
      <c r="AJ2830" s="372">
        <f>$Z2698*'Assumptions (T&amp;D)'!M$24</f>
        <v>0.3540518893</v>
      </c>
      <c r="AK2830" s="372">
        <f>$Z2698*'Assumptions (T&amp;D)'!N$24</f>
        <v>0.3540518893</v>
      </c>
      <c r="AL2830" s="372">
        <f>$Z2698*'Assumptions (T&amp;D)'!O$24</f>
        <v>0.3540518893</v>
      </c>
      <c r="AM2830" s="372">
        <f>$Z2698*'Assumptions (T&amp;D)'!P$24</f>
        <v>0.3540518893</v>
      </c>
      <c r="AN2830" s="372">
        <f>$Z2698*'Assumptions (T&amp;D)'!Q$24</f>
        <v>0.3540518893</v>
      </c>
      <c r="AO2830" s="372">
        <f>$Z2698*'Assumptions (T&amp;D)'!R$24</f>
        <v>0.3540518893</v>
      </c>
      <c r="AP2830" s="372">
        <f>$Z2698*'Assumptions (T&amp;D)'!S$24</f>
        <v>0.3540518893</v>
      </c>
      <c r="AQ2830" s="372">
        <f>$Z2698*'Assumptions (T&amp;D)'!T$24</f>
        <v>0.3540518893</v>
      </c>
      <c r="AR2830" s="372">
        <f>$Z2698*'Assumptions (T&amp;D)'!U$24</f>
        <v>0.3540518893</v>
      </c>
      <c r="AS2830" s="372">
        <f>$Z2698*'Assumptions (T&amp;D)'!V$24</f>
        <v>0.3540518893</v>
      </c>
      <c r="AT2830" s="372">
        <f>$Z2698*'Assumptions (T&amp;D)'!W$24</f>
        <v>0.1770259446</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0.305286905</v>
      </c>
      <c r="AB2831" s="372">
        <f>$AA2698*'Assumptions (T&amp;D)'!D$24</f>
        <v>0.5877790543</v>
      </c>
      <c r="AC2831" s="372">
        <f>$AA2698*'Assumptions (T&amp;D)'!E$24</f>
        <v>0.54381774</v>
      </c>
      <c r="AD2831" s="372">
        <f>$AA2698*'Assumptions (T&amp;D)'!F$24</f>
        <v>0.5031128194</v>
      </c>
      <c r="AE2831" s="372">
        <f>$AA2698*'Assumptions (T&amp;D)'!G$24</f>
        <v>0.4648501939</v>
      </c>
      <c r="AF2831" s="372">
        <f>$AA2698*'Assumptions (T&amp;D)'!H$24</f>
        <v>0.4306580606</v>
      </c>
      <c r="AG2831" s="372">
        <f>$AA2698*'Assumptions (T&amp;D)'!I$24</f>
        <v>0.3980941241</v>
      </c>
      <c r="AH2831" s="372">
        <f>$AA2698*'Assumptions (T&amp;D)'!J$24</f>
        <v>0.3679724828</v>
      </c>
      <c r="AI2831" s="372">
        <f>$AA2698*'Assumptions (T&amp;D)'!K$24</f>
        <v>0.3630878923</v>
      </c>
      <c r="AJ2831" s="372">
        <f>$AA2698*'Assumptions (T&amp;D)'!L$24</f>
        <v>0.3630878923</v>
      </c>
      <c r="AK2831" s="372">
        <f>$AA2698*'Assumptions (T&amp;D)'!M$24</f>
        <v>0.3630878923</v>
      </c>
      <c r="AL2831" s="372">
        <f>$AA2698*'Assumptions (T&amp;D)'!N$24</f>
        <v>0.3630878923</v>
      </c>
      <c r="AM2831" s="372">
        <f>$AA2698*'Assumptions (T&amp;D)'!O$24</f>
        <v>0.3630878923</v>
      </c>
      <c r="AN2831" s="372">
        <f>$AA2698*'Assumptions (T&amp;D)'!P$24</f>
        <v>0.3630878923</v>
      </c>
      <c r="AO2831" s="372">
        <f>$AA2698*'Assumptions (T&amp;D)'!Q$24</f>
        <v>0.3630878923</v>
      </c>
      <c r="AP2831" s="372">
        <f>$AA2698*'Assumptions (T&amp;D)'!R$24</f>
        <v>0.3630878923</v>
      </c>
      <c r="AQ2831" s="372">
        <f>$AA2698*'Assumptions (T&amp;D)'!S$24</f>
        <v>0.3630878923</v>
      </c>
      <c r="AR2831" s="372">
        <f>$AA2698*'Assumptions (T&amp;D)'!T$24</f>
        <v>0.3630878923</v>
      </c>
      <c r="AS2831" s="372">
        <f>$AA2698*'Assumptions (T&amp;D)'!U$24</f>
        <v>0.3630878923</v>
      </c>
      <c r="AT2831" s="372">
        <f>$AA2698*'Assumptions (T&amp;D)'!V$24</f>
        <v>0.3630878923</v>
      </c>
      <c r="AU2831" s="372">
        <f>$AA2698*'Assumptions (T&amp;D)'!W$24</f>
        <v>0.1815439461</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0.3130684194</v>
      </c>
      <c r="AC2832" s="372">
        <f>$AB2698*'Assumptions (T&amp;D)'!D$24</f>
        <v>0.6027610634</v>
      </c>
      <c r="AD2832" s="372">
        <f>$AB2698*'Assumptions (T&amp;D)'!E$24</f>
        <v>0.557679211</v>
      </c>
      <c r="AE2832" s="372">
        <f>$AB2698*'Assumptions (T&amp;D)'!F$24</f>
        <v>0.5159367551</v>
      </c>
      <c r="AF2832" s="372">
        <f>$AB2698*'Assumptions (T&amp;D)'!G$24</f>
        <v>0.4766988466</v>
      </c>
      <c r="AG2832" s="372">
        <f>$AB2698*'Assumptions (T&amp;D)'!H$24</f>
        <v>0.4416351836</v>
      </c>
      <c r="AH2832" s="372">
        <f>$AB2698*'Assumptions (T&amp;D)'!I$24</f>
        <v>0.4082412189</v>
      </c>
      <c r="AI2832" s="372">
        <f>$AB2698*'Assumptions (T&amp;D)'!J$24</f>
        <v>0.3773518015</v>
      </c>
      <c r="AJ2832" s="372">
        <f>$AB2698*'Assumptions (T&amp;D)'!K$24</f>
        <v>0.3723427068</v>
      </c>
      <c r="AK2832" s="372">
        <f>$AB2698*'Assumptions (T&amp;D)'!L$24</f>
        <v>0.3723427068</v>
      </c>
      <c r="AL2832" s="372">
        <f>$AB2698*'Assumptions (T&amp;D)'!M$24</f>
        <v>0.3723427068</v>
      </c>
      <c r="AM2832" s="372">
        <f>$AB2698*'Assumptions (T&amp;D)'!N$24</f>
        <v>0.3723427068</v>
      </c>
      <c r="AN2832" s="372">
        <f>$AB2698*'Assumptions (T&amp;D)'!O$24</f>
        <v>0.3723427068</v>
      </c>
      <c r="AO2832" s="372">
        <f>$AB2698*'Assumptions (T&amp;D)'!P$24</f>
        <v>0.3723427068</v>
      </c>
      <c r="AP2832" s="372">
        <f>$AB2698*'Assumptions (T&amp;D)'!Q$24</f>
        <v>0.3723427068</v>
      </c>
      <c r="AQ2832" s="372">
        <f>$AB2698*'Assumptions (T&amp;D)'!R$24</f>
        <v>0.3723427068</v>
      </c>
      <c r="AR2832" s="372">
        <f>$AB2698*'Assumptions (T&amp;D)'!S$24</f>
        <v>0.3723427068</v>
      </c>
      <c r="AS2832" s="372">
        <f>$AB2698*'Assumptions (T&amp;D)'!T$24</f>
        <v>0.3723427068</v>
      </c>
      <c r="AT2832" s="372">
        <f>$AB2698*'Assumptions (T&amp;D)'!U$24</f>
        <v>0.3723427068</v>
      </c>
      <c r="AU2832" s="372">
        <f>$AB2698*'Assumptions (T&amp;D)'!V$24</f>
        <v>0.3723427068</v>
      </c>
      <c r="AV2832" s="372">
        <f>$AB2698*'Assumptions (T&amp;D)'!W$24</f>
        <v>0.1861713534</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0.3210382155</v>
      </c>
      <c r="AD2833" s="372">
        <f>$AC2698*'Assumptions (T&amp;D)'!D$24</f>
        <v>0.6181055776</v>
      </c>
      <c r="AE2833" s="372">
        <f>$AC2698*'Assumptions (T&amp;D)'!E$24</f>
        <v>0.5718760746</v>
      </c>
      <c r="AF2833" s="372">
        <f>$AC2698*'Assumptions (T&amp;D)'!F$24</f>
        <v>0.5290709792</v>
      </c>
      <c r="AG2833" s="372">
        <f>$AC2698*'Assumptions (T&amp;D)'!G$24</f>
        <v>0.4888341895</v>
      </c>
      <c r="AH2833" s="372">
        <f>$AC2698*'Assumptions (T&amp;D)'!H$24</f>
        <v>0.4528779094</v>
      </c>
      <c r="AI2833" s="372">
        <f>$AC2698*'Assumptions (T&amp;D)'!I$24</f>
        <v>0.418633833</v>
      </c>
      <c r="AJ2833" s="372">
        <f>$AC2698*'Assumptions (T&amp;D)'!J$24</f>
        <v>0.3869580624</v>
      </c>
      <c r="AK2833" s="372">
        <f>$AC2698*'Assumptions (T&amp;D)'!K$24</f>
        <v>0.381821451</v>
      </c>
      <c r="AL2833" s="372">
        <f>$AC2698*'Assumptions (T&amp;D)'!L$24</f>
        <v>0.381821451</v>
      </c>
      <c r="AM2833" s="372">
        <f>$AC2698*'Assumptions (T&amp;D)'!M$24</f>
        <v>0.381821451</v>
      </c>
      <c r="AN2833" s="372">
        <f>$AC2698*'Assumptions (T&amp;D)'!N$24</f>
        <v>0.381821451</v>
      </c>
      <c r="AO2833" s="372">
        <f>$AC2698*'Assumptions (T&amp;D)'!O$24</f>
        <v>0.381821451</v>
      </c>
      <c r="AP2833" s="372">
        <f>$AC2698*'Assumptions (T&amp;D)'!P$24</f>
        <v>0.381821451</v>
      </c>
      <c r="AQ2833" s="372">
        <f>$AC2698*'Assumptions (T&amp;D)'!Q$24</f>
        <v>0.381821451</v>
      </c>
      <c r="AR2833" s="372">
        <f>$AC2698*'Assumptions (T&amp;D)'!R$24</f>
        <v>0.381821451</v>
      </c>
      <c r="AS2833" s="372">
        <f>$AC2698*'Assumptions (T&amp;D)'!S$24</f>
        <v>0.381821451</v>
      </c>
      <c r="AT2833" s="372">
        <f>$AC2698*'Assumptions (T&amp;D)'!T$24</f>
        <v>0.381821451</v>
      </c>
      <c r="AU2833" s="372">
        <f>$AC2698*'Assumptions (T&amp;D)'!U$24</f>
        <v>0.381821451</v>
      </c>
      <c r="AV2833" s="372">
        <f>$AC2698*'Assumptions (T&amp;D)'!V$24</f>
        <v>0.381821451</v>
      </c>
      <c r="AW2833" s="372">
        <f>$AC2698*'Assumptions (T&amp;D)'!W$24</f>
        <v>0.1909107255</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0.3292006951</v>
      </c>
      <c r="AE2834" s="372">
        <f>$AD2698*'Assumptions (T&amp;D)'!D$24</f>
        <v>0.6338210717</v>
      </c>
      <c r="AF2834" s="372">
        <f>$AD2698*'Assumptions (T&amp;D)'!E$24</f>
        <v>0.5864161716</v>
      </c>
      <c r="AG2834" s="372">
        <f>$AD2698*'Assumptions (T&amp;D)'!F$24</f>
        <v>0.5425227456</v>
      </c>
      <c r="AH2834" s="372">
        <f>$AD2698*'Assumptions (T&amp;D)'!G$24</f>
        <v>0.5012629251</v>
      </c>
      <c r="AI2834" s="372">
        <f>$AD2698*'Assumptions (T&amp;D)'!H$24</f>
        <v>0.4643924472</v>
      </c>
      <c r="AJ2834" s="372">
        <f>$AD2698*'Assumptions (T&amp;D)'!I$24</f>
        <v>0.4292777064</v>
      </c>
      <c r="AK2834" s="372">
        <f>$AD2698*'Assumptions (T&amp;D)'!J$24</f>
        <v>0.3967965712</v>
      </c>
      <c r="AL2834" s="372">
        <f>$AD2698*'Assumptions (T&amp;D)'!K$24</f>
        <v>0.3915293601</v>
      </c>
      <c r="AM2834" s="372">
        <f>$AD2698*'Assumptions (T&amp;D)'!L$24</f>
        <v>0.3915293601</v>
      </c>
      <c r="AN2834" s="372">
        <f>$AD2698*'Assumptions (T&amp;D)'!M$24</f>
        <v>0.3915293601</v>
      </c>
      <c r="AO2834" s="372">
        <f>$AD2698*'Assumptions (T&amp;D)'!N$24</f>
        <v>0.3915293601</v>
      </c>
      <c r="AP2834" s="372">
        <f>$AD2698*'Assumptions (T&amp;D)'!O$24</f>
        <v>0.3915293601</v>
      </c>
      <c r="AQ2834" s="372">
        <f>$AD2698*'Assumptions (T&amp;D)'!P$24</f>
        <v>0.3915293601</v>
      </c>
      <c r="AR2834" s="372">
        <f>$AD2698*'Assumptions (T&amp;D)'!Q$24</f>
        <v>0.3915293601</v>
      </c>
      <c r="AS2834" s="372">
        <f>$AD2698*'Assumptions (T&amp;D)'!R$24</f>
        <v>0.3915293601</v>
      </c>
      <c r="AT2834" s="372">
        <f>$AD2698*'Assumptions (T&amp;D)'!S$24</f>
        <v>0.3915293601</v>
      </c>
      <c r="AU2834" s="372">
        <f>$AD2698*'Assumptions (T&amp;D)'!T$24</f>
        <v>0.3915293601</v>
      </c>
      <c r="AV2834" s="372">
        <f>$AD2698*'Assumptions (T&amp;D)'!U$24</f>
        <v>0.3915293601</v>
      </c>
      <c r="AW2834" s="372">
        <f>$AD2698*'Assumptions (T&amp;D)'!V$24</f>
        <v>0.3915293601</v>
      </c>
      <c r="AX2834" s="372">
        <f>$AD2698*'Assumptions (T&amp;D)'!W$24</f>
        <v>0.19576468</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0.3375603603</v>
      </c>
      <c r="AF2835" s="372">
        <f>$AE2698*'Assumptions (T&amp;D)'!D$24</f>
        <v>0.6499162137</v>
      </c>
      <c r="AG2835" s="372">
        <f>$AE2698*'Assumptions (T&amp;D)'!E$24</f>
        <v>0.6013075218</v>
      </c>
      <c r="AH2835" s="372">
        <f>$AE2698*'Assumptions (T&amp;D)'!F$24</f>
        <v>0.5562994738</v>
      </c>
      <c r="AI2835" s="372">
        <f>$AE2698*'Assumptions (T&amp;D)'!G$24</f>
        <v>0.5139919086</v>
      </c>
      <c r="AJ2835" s="372">
        <f>$AE2698*'Assumptions (T&amp;D)'!H$24</f>
        <v>0.4761851483</v>
      </c>
      <c r="AK2835" s="372">
        <f>$AE2698*'Assumptions (T&amp;D)'!I$24</f>
        <v>0.4401787098</v>
      </c>
      <c r="AL2835" s="372">
        <f>$AE2698*'Assumptions (T&amp;D)'!J$24</f>
        <v>0.4068727543</v>
      </c>
      <c r="AM2835" s="372">
        <f>$AE2698*'Assumptions (T&amp;D)'!K$24</f>
        <v>0.4014717885</v>
      </c>
      <c r="AN2835" s="372">
        <f>$AE2698*'Assumptions (T&amp;D)'!L$24</f>
        <v>0.4014717885</v>
      </c>
      <c r="AO2835" s="372">
        <f>$AE2698*'Assumptions (T&amp;D)'!M$24</f>
        <v>0.4014717885</v>
      </c>
      <c r="AP2835" s="372">
        <f>$AE2698*'Assumptions (T&amp;D)'!N$24</f>
        <v>0.4014717885</v>
      </c>
      <c r="AQ2835" s="372">
        <f>$AE2698*'Assumptions (T&amp;D)'!O$24</f>
        <v>0.4014717885</v>
      </c>
      <c r="AR2835" s="372">
        <f>$AE2698*'Assumptions (T&amp;D)'!P$24</f>
        <v>0.4014717885</v>
      </c>
      <c r="AS2835" s="372">
        <f>$AE2698*'Assumptions (T&amp;D)'!Q$24</f>
        <v>0.4014717885</v>
      </c>
      <c r="AT2835" s="372">
        <f>$AE2698*'Assumptions (T&amp;D)'!R$24</f>
        <v>0.4014717885</v>
      </c>
      <c r="AU2835" s="372">
        <f>$AE2698*'Assumptions (T&amp;D)'!S$24</f>
        <v>0.4014717885</v>
      </c>
      <c r="AV2835" s="372">
        <f>$AE2698*'Assumptions (T&amp;D)'!T$24</f>
        <v>0.4014717885</v>
      </c>
      <c r="AW2835" s="372">
        <f>$AE2698*'Assumptions (T&amp;D)'!U$24</f>
        <v>0.4014717885</v>
      </c>
      <c r="AX2835" s="372">
        <f>$AE2698*'Assumptions (T&amp;D)'!V$24</f>
        <v>0.4014717885</v>
      </c>
      <c r="AY2835" s="372">
        <f>$AE2698*'Assumptions (T&amp;D)'!W$24</f>
        <v>0.2007358943</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0.3466359101</v>
      </c>
      <c r="AG2836" s="372">
        <f>$AF2698*'Assumptions (T&amp;D)'!D$24</f>
        <v>0.6673896723</v>
      </c>
      <c r="AH2836" s="372">
        <f>$AF2698*'Assumptions (T&amp;D)'!E$24</f>
        <v>0.6174741013</v>
      </c>
      <c r="AI2836" s="372">
        <f>$AF2698*'Assumptions (T&amp;D)'!F$24</f>
        <v>0.5712559799</v>
      </c>
      <c r="AJ2836" s="372">
        <f>$AF2698*'Assumptions (T&amp;D)'!G$24</f>
        <v>0.5278109458</v>
      </c>
      <c r="AK2836" s="372">
        <f>$AF2698*'Assumptions (T&amp;D)'!H$24</f>
        <v>0.4889877239</v>
      </c>
      <c r="AL2836" s="372">
        <f>$AF2698*'Assumptions (T&amp;D)'!I$24</f>
        <v>0.4520132268</v>
      </c>
      <c r="AM2836" s="372">
        <f>$AF2698*'Assumptions (T&amp;D)'!J$24</f>
        <v>0.417811817</v>
      </c>
      <c r="AN2836" s="372">
        <f>$AF2698*'Assumptions (T&amp;D)'!K$24</f>
        <v>0.4122656425</v>
      </c>
      <c r="AO2836" s="372">
        <f>$AF2698*'Assumptions (T&amp;D)'!L$24</f>
        <v>0.4122656425</v>
      </c>
      <c r="AP2836" s="372">
        <f>$AF2698*'Assumptions (T&amp;D)'!M$24</f>
        <v>0.4122656425</v>
      </c>
      <c r="AQ2836" s="372">
        <f>$AF2698*'Assumptions (T&amp;D)'!N$24</f>
        <v>0.4122656425</v>
      </c>
      <c r="AR2836" s="372">
        <f>$AF2698*'Assumptions (T&amp;D)'!O$24</f>
        <v>0.4122656425</v>
      </c>
      <c r="AS2836" s="372">
        <f>$AF2698*'Assumptions (T&amp;D)'!P$24</f>
        <v>0.4122656425</v>
      </c>
      <c r="AT2836" s="372">
        <f>$AF2698*'Assumptions (T&amp;D)'!Q$24</f>
        <v>0.4122656425</v>
      </c>
      <c r="AU2836" s="372">
        <f>$AF2698*'Assumptions (T&amp;D)'!R$24</f>
        <v>0.4122656425</v>
      </c>
      <c r="AV2836" s="372">
        <f>$AF2698*'Assumptions (T&amp;D)'!S$24</f>
        <v>0.4122656425</v>
      </c>
      <c r="AW2836" s="372">
        <f>$AF2698*'Assumptions (T&amp;D)'!T$24</f>
        <v>0.4122656425</v>
      </c>
      <c r="AX2836" s="372">
        <f>$AF2698*'Assumptions (T&amp;D)'!U$24</f>
        <v>0.4122656425</v>
      </c>
      <c r="AY2836" s="372">
        <f>$AF2698*'Assumptions (T&amp;D)'!V$24</f>
        <v>0.4122656425</v>
      </c>
      <c r="AZ2836" s="372">
        <f>$AF2698*'Assumptions (T&amp;D)'!W$24</f>
        <v>0.2061328212</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0.3563314497</v>
      </c>
      <c r="AH2837" s="372">
        <f>$AG2698*'Assumptions (T&amp;D)'!D$24</f>
        <v>0.6860568179</v>
      </c>
      <c r="AI2837" s="372">
        <f>$AG2698*'Assumptions (T&amp;D)'!E$24</f>
        <v>0.6347450891</v>
      </c>
      <c r="AJ2837" s="372">
        <f>$AG2698*'Assumptions (T&amp;D)'!F$24</f>
        <v>0.5872342292</v>
      </c>
      <c r="AK2837" s="372">
        <f>$AG2698*'Assumptions (T&amp;D)'!G$24</f>
        <v>0.5425740208</v>
      </c>
      <c r="AL2837" s="372">
        <f>$AG2698*'Assumptions (T&amp;D)'!H$24</f>
        <v>0.5026648984</v>
      </c>
      <c r="AM2837" s="372">
        <f>$AG2698*'Assumptions (T&amp;D)'!I$24</f>
        <v>0.4646562105</v>
      </c>
      <c r="AN2837" s="372">
        <f>$AG2698*'Assumptions (T&amp;D)'!J$24</f>
        <v>0.4294981741</v>
      </c>
      <c r="AO2837" s="372">
        <f>$AG2698*'Assumptions (T&amp;D)'!K$24</f>
        <v>0.4237968709</v>
      </c>
      <c r="AP2837" s="372">
        <f>$AG2698*'Assumptions (T&amp;D)'!L$24</f>
        <v>0.4237968709</v>
      </c>
      <c r="AQ2837" s="372">
        <f>$AG2698*'Assumptions (T&amp;D)'!M$24</f>
        <v>0.4237968709</v>
      </c>
      <c r="AR2837" s="372">
        <f>$AG2698*'Assumptions (T&amp;D)'!N$24</f>
        <v>0.4237968709</v>
      </c>
      <c r="AS2837" s="372">
        <f>$AG2698*'Assumptions (T&amp;D)'!O$24</f>
        <v>0.4237968709</v>
      </c>
      <c r="AT2837" s="372">
        <f>$AG2698*'Assumptions (T&amp;D)'!P$24</f>
        <v>0.4237968709</v>
      </c>
      <c r="AU2837" s="372">
        <f>$AG2698*'Assumptions (T&amp;D)'!Q$24</f>
        <v>0.4237968709</v>
      </c>
      <c r="AV2837" s="372">
        <f>$AG2698*'Assumptions (T&amp;D)'!R$24</f>
        <v>0.4237968709</v>
      </c>
      <c r="AW2837" s="372">
        <f>$AG2698*'Assumptions (T&amp;D)'!S$24</f>
        <v>0.4237968709</v>
      </c>
      <c r="AX2837" s="372">
        <f>$AG2698*'Assumptions (T&amp;D)'!T$24</f>
        <v>0.4237968709</v>
      </c>
      <c r="AY2837" s="372">
        <f>$AG2698*'Assumptions (T&amp;D)'!U$24</f>
        <v>0.4237968709</v>
      </c>
      <c r="AZ2837" s="372">
        <f>$AG2698*'Assumptions (T&amp;D)'!V$24</f>
        <v>0.4237968709</v>
      </c>
      <c r="BA2837" s="372">
        <f>$AG2698*'Assumptions (T&amp;D)'!W$24</f>
        <v>0.2118984354</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0.3660542197</v>
      </c>
      <c r="AI2838" s="372">
        <f>$AH2698*'Assumptions (T&amp;D)'!D$24</f>
        <v>0.7047763909</v>
      </c>
      <c r="AJ2838" s="372">
        <f>$AH2698*'Assumptions (T&amp;D)'!E$24</f>
        <v>0.6520645833</v>
      </c>
      <c r="AK2838" s="372">
        <f>$AH2698*'Assumptions (T&amp;D)'!F$24</f>
        <v>0.603257354</v>
      </c>
      <c r="AL2838" s="372">
        <f>$AH2698*'Assumptions (T&amp;D)'!G$24</f>
        <v>0.5573785585</v>
      </c>
      <c r="AM2838" s="372">
        <f>$AH2698*'Assumptions (T&amp;D)'!H$24</f>
        <v>0.5163804859</v>
      </c>
      <c r="AN2838" s="372">
        <f>$AH2698*'Assumptions (T&amp;D)'!I$24</f>
        <v>0.4773347024</v>
      </c>
      <c r="AO2838" s="372">
        <f>$AH2698*'Assumptions (T&amp;D)'!J$24</f>
        <v>0.4412173528</v>
      </c>
      <c r="AP2838" s="372">
        <f>$AH2698*'Assumptions (T&amp;D)'!K$24</f>
        <v>0.4353604852</v>
      </c>
      <c r="AQ2838" s="372">
        <f>$AH2698*'Assumptions (T&amp;D)'!L$24</f>
        <v>0.4353604852</v>
      </c>
      <c r="AR2838" s="372">
        <f>$AH2698*'Assumptions (T&amp;D)'!M$24</f>
        <v>0.4353604852</v>
      </c>
      <c r="AS2838" s="372">
        <f>$AH2698*'Assumptions (T&amp;D)'!N$24</f>
        <v>0.4353604852</v>
      </c>
      <c r="AT2838" s="372">
        <f>$AH2698*'Assumptions (T&amp;D)'!O$24</f>
        <v>0.4353604852</v>
      </c>
      <c r="AU2838" s="372">
        <f>$AH2698*'Assumptions (T&amp;D)'!P$24</f>
        <v>0.4353604852</v>
      </c>
      <c r="AV2838" s="372">
        <f>$AH2698*'Assumptions (T&amp;D)'!Q$24</f>
        <v>0.4353604852</v>
      </c>
      <c r="AW2838" s="372">
        <f>$AH2698*'Assumptions (T&amp;D)'!R$24</f>
        <v>0.4353604852</v>
      </c>
      <c r="AX2838" s="372">
        <f>$AH2698*'Assumptions (T&amp;D)'!S$24</f>
        <v>0.4353604852</v>
      </c>
      <c r="AY2838" s="372">
        <f>$AH2698*'Assumptions (T&amp;D)'!T$24</f>
        <v>0.4353604852</v>
      </c>
      <c r="AZ2838" s="372">
        <f>$AH2698*'Assumptions (T&amp;D)'!U$24</f>
        <v>0.4353604852</v>
      </c>
      <c r="BA2838" s="372">
        <f>$AH2698*'Assumptions (T&amp;D)'!V$24</f>
        <v>0.4353604852</v>
      </c>
      <c r="BB2838" s="372">
        <f>$AH2698*'Assumptions (T&amp;D)'!W$24</f>
        <v>0.2176802426</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0.3731463351</v>
      </c>
      <c r="AJ2839" s="372">
        <f>$AI2698*'Assumptions (T&amp;D)'!D$24</f>
        <v>0.7184310773</v>
      </c>
      <c r="AK2839" s="372">
        <f>$AI2698*'Assumptions (T&amp;D)'!E$24</f>
        <v>0.664698005</v>
      </c>
      <c r="AL2839" s="372">
        <f>$AI2698*'Assumptions (T&amp;D)'!F$24</f>
        <v>0.6149451603</v>
      </c>
      <c r="AM2839" s="372">
        <f>$AI2698*'Assumptions (T&amp;D)'!G$24</f>
        <v>0.5681774863</v>
      </c>
      <c r="AN2839" s="372">
        <f>$AI2698*'Assumptions (T&amp;D)'!H$24</f>
        <v>0.5263850968</v>
      </c>
      <c r="AO2839" s="372">
        <f>$AI2698*'Assumptions (T&amp;D)'!I$24</f>
        <v>0.486582821</v>
      </c>
      <c r="AP2839" s="372">
        <f>$AI2698*'Assumptions (T&amp;D)'!J$24</f>
        <v>0.449765716</v>
      </c>
      <c r="AQ2839" s="372">
        <f>$AI2698*'Assumptions (T&amp;D)'!K$24</f>
        <v>0.4437953746</v>
      </c>
      <c r="AR2839" s="372">
        <f>$AI2698*'Assumptions (T&amp;D)'!L$24</f>
        <v>0.4437953746</v>
      </c>
      <c r="AS2839" s="372">
        <f>$AI2698*'Assumptions (T&amp;D)'!M$24</f>
        <v>0.4437953746</v>
      </c>
      <c r="AT2839" s="372">
        <f>$AI2698*'Assumptions (T&amp;D)'!N$24</f>
        <v>0.4437953746</v>
      </c>
      <c r="AU2839" s="372">
        <f>$AI2698*'Assumptions (T&amp;D)'!O$24</f>
        <v>0.4437953746</v>
      </c>
      <c r="AV2839" s="372">
        <f>$AI2698*'Assumptions (T&amp;D)'!P$24</f>
        <v>0.4437953746</v>
      </c>
      <c r="AW2839" s="372">
        <f>$AI2698*'Assumptions (T&amp;D)'!Q$24</f>
        <v>0.4437953746</v>
      </c>
      <c r="AX2839" s="372">
        <f>$AI2698*'Assumptions (T&amp;D)'!R$24</f>
        <v>0.4437953746</v>
      </c>
      <c r="AY2839" s="372">
        <f>$AI2698*'Assumptions (T&amp;D)'!S$24</f>
        <v>0.4437953746</v>
      </c>
      <c r="AZ2839" s="372">
        <f>$AI2698*'Assumptions (T&amp;D)'!T$24</f>
        <v>0.4437953746</v>
      </c>
      <c r="BA2839" s="372">
        <f>$AI2698*'Assumptions (T&amp;D)'!U$24</f>
        <v>0.4437953746</v>
      </c>
      <c r="BB2839" s="372">
        <f>$AI2698*'Assumptions (T&amp;D)'!V$24</f>
        <v>0.4437953746</v>
      </c>
      <c r="BC2839" s="372">
        <f>$AI2698*'Assumptions (T&amp;D)'!W$24</f>
        <v>0.2218976873</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0.3824813618</v>
      </c>
      <c r="AK2840" s="372">
        <f>$AJ2698*'Assumptions (T&amp;D)'!D$24</f>
        <v>0.7364041153</v>
      </c>
      <c r="AL2840" s="372">
        <f>$AJ2698*'Assumptions (T&amp;D)'!E$24</f>
        <v>0.6813267992</v>
      </c>
      <c r="AM2840" s="372">
        <f>$AJ2698*'Assumptions (T&amp;D)'!F$24</f>
        <v>0.6303292843</v>
      </c>
      <c r="AN2840" s="372">
        <f>$AJ2698*'Assumptions (T&amp;D)'!G$24</f>
        <v>0.5823916203</v>
      </c>
      <c r="AO2840" s="372">
        <f>$AJ2698*'Assumptions (T&amp;D)'!H$24</f>
        <v>0.5395537077</v>
      </c>
      <c r="AP2840" s="372">
        <f>$AJ2698*'Assumptions (T&amp;D)'!I$24</f>
        <v>0.4987556958</v>
      </c>
      <c r="AQ2840" s="372">
        <f>$AJ2698*'Assumptions (T&amp;D)'!J$24</f>
        <v>0.4610175348</v>
      </c>
      <c r="AR2840" s="372">
        <f>$AJ2698*'Assumptions (T&amp;D)'!K$24</f>
        <v>0.454897833</v>
      </c>
      <c r="AS2840" s="372">
        <f>$AJ2698*'Assumptions (T&amp;D)'!L$24</f>
        <v>0.454897833</v>
      </c>
      <c r="AT2840" s="372">
        <f>$AJ2698*'Assumptions (T&amp;D)'!M$24</f>
        <v>0.454897833</v>
      </c>
      <c r="AU2840" s="372">
        <f>$AJ2698*'Assumptions (T&amp;D)'!N$24</f>
        <v>0.454897833</v>
      </c>
      <c r="AV2840" s="372">
        <f>$AJ2698*'Assumptions (T&amp;D)'!O$24</f>
        <v>0.454897833</v>
      </c>
      <c r="AW2840" s="372">
        <f>$AJ2698*'Assumptions (T&amp;D)'!P$24</f>
        <v>0.454897833</v>
      </c>
      <c r="AX2840" s="372">
        <f>$AJ2698*'Assumptions (T&amp;D)'!Q$24</f>
        <v>0.454897833</v>
      </c>
      <c r="AY2840" s="372">
        <f>$AJ2698*'Assumptions (T&amp;D)'!R$24</f>
        <v>0.454897833</v>
      </c>
      <c r="AZ2840" s="372">
        <f>$AJ2698*'Assumptions (T&amp;D)'!S$24</f>
        <v>0.454897833</v>
      </c>
      <c r="BA2840" s="372">
        <f>$AJ2698*'Assumptions (T&amp;D)'!T$24</f>
        <v>0.454897833</v>
      </c>
      <c r="BB2840" s="372">
        <f>$AJ2698*'Assumptions (T&amp;D)'!U$24</f>
        <v>0.454897833</v>
      </c>
      <c r="BC2840" s="372">
        <f>$AJ2698*'Assumptions (T&amp;D)'!V$24</f>
        <v>0.454897833</v>
      </c>
      <c r="BD2840" s="372">
        <f>$AJ2698*'Assumptions (T&amp;D)'!W$24</f>
        <v>0.2274489165</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0.392868656</v>
      </c>
      <c r="AL2841" s="372">
        <f>$AK2698*'Assumptions (T&amp;D)'!D$24</f>
        <v>0.7564031191</v>
      </c>
      <c r="AM2841" s="372">
        <f>$AK2698*'Assumptions (T&amp;D)'!E$24</f>
        <v>0.6998300326</v>
      </c>
      <c r="AN2841" s="372">
        <f>$AK2698*'Assumptions (T&amp;D)'!F$24</f>
        <v>0.6474475451</v>
      </c>
      <c r="AO2841" s="372">
        <f>$AK2698*'Assumptions (T&amp;D)'!G$24</f>
        <v>0.5982080069</v>
      </c>
      <c r="AP2841" s="372">
        <f>$AK2698*'Assumptions (T&amp;D)'!H$24</f>
        <v>0.5542067174</v>
      </c>
      <c r="AQ2841" s="372">
        <f>$AK2698*'Assumptions (T&amp;D)'!I$24</f>
        <v>0.5123007274</v>
      </c>
      <c r="AR2841" s="372">
        <f>$AK2698*'Assumptions (T&amp;D)'!J$24</f>
        <v>0.4735376867</v>
      </c>
      <c r="AS2841" s="372">
        <f>$AK2698*'Assumptions (T&amp;D)'!K$24</f>
        <v>0.4672517882</v>
      </c>
      <c r="AT2841" s="372">
        <f>$AK2698*'Assumptions (T&amp;D)'!L$24</f>
        <v>0.4672517882</v>
      </c>
      <c r="AU2841" s="372">
        <f>$AK2698*'Assumptions (T&amp;D)'!M$24</f>
        <v>0.4672517882</v>
      </c>
      <c r="AV2841" s="372">
        <f>$AK2698*'Assumptions (T&amp;D)'!N$24</f>
        <v>0.4672517882</v>
      </c>
      <c r="AW2841" s="372">
        <f>$AK2698*'Assumptions (T&amp;D)'!O$24</f>
        <v>0.4672517882</v>
      </c>
      <c r="AX2841" s="372">
        <f>$AK2698*'Assumptions (T&amp;D)'!P$24</f>
        <v>0.4672517882</v>
      </c>
      <c r="AY2841" s="372">
        <f>$AK2698*'Assumptions (T&amp;D)'!Q$24</f>
        <v>0.4672517882</v>
      </c>
      <c r="AZ2841" s="372">
        <f>$AK2698*'Assumptions (T&amp;D)'!R$24</f>
        <v>0.4672517882</v>
      </c>
      <c r="BA2841" s="372">
        <f>$AK2698*'Assumptions (T&amp;D)'!S$24</f>
        <v>0.4672517882</v>
      </c>
      <c r="BB2841" s="372">
        <f>$AK2698*'Assumptions (T&amp;D)'!T$24</f>
        <v>0.4672517882</v>
      </c>
      <c r="BC2841" s="372">
        <f>$AK2698*'Assumptions (T&amp;D)'!U$24</f>
        <v>0.4672517882</v>
      </c>
      <c r="BD2841" s="372">
        <f>$AK2698*'Assumptions (T&amp;D)'!V$24</f>
        <v>0.4672517882</v>
      </c>
      <c r="BE2841" s="372">
        <f>$AK2698*'Assumptions (T&amp;D)'!W$24</f>
        <v>0.2336258941</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0.4053838131</v>
      </c>
      <c r="AM2842" s="372">
        <f>$AL2698*'Assumptions (T&amp;D)'!D$24</f>
        <v>0.7804989682</v>
      </c>
      <c r="AN2842" s="372">
        <f>$AL2698*'Assumptions (T&amp;D)'!E$24</f>
        <v>0.7221236991</v>
      </c>
      <c r="AO2842" s="372">
        <f>$AL2698*'Assumptions (T&amp;D)'!F$24</f>
        <v>0.6680725241</v>
      </c>
      <c r="AP2842" s="372">
        <f>$AL2698*'Assumptions (T&amp;D)'!G$24</f>
        <v>0.6172644195</v>
      </c>
      <c r="AQ2842" s="372">
        <f>$AL2698*'Assumptions (T&amp;D)'!H$24</f>
        <v>0.5718614324</v>
      </c>
      <c r="AR2842" s="372">
        <f>$AL2698*'Assumptions (T&amp;D)'!I$24</f>
        <v>0.5286204923</v>
      </c>
      <c r="AS2842" s="372">
        <f>$AL2698*'Assumptions (T&amp;D)'!J$24</f>
        <v>0.4886226228</v>
      </c>
      <c r="AT2842" s="372">
        <f>$AL2698*'Assumptions (T&amp;D)'!K$24</f>
        <v>0.4821364818</v>
      </c>
      <c r="AU2842" s="372">
        <f>$AL2698*'Assumptions (T&amp;D)'!L$24</f>
        <v>0.4821364818</v>
      </c>
      <c r="AV2842" s="372">
        <f>$AL2698*'Assumptions (T&amp;D)'!M$24</f>
        <v>0.4821364818</v>
      </c>
      <c r="AW2842" s="372">
        <f>$AL2698*'Assumptions (T&amp;D)'!N$24</f>
        <v>0.4821364818</v>
      </c>
      <c r="AX2842" s="372">
        <f>$AL2698*'Assumptions (T&amp;D)'!O$24</f>
        <v>0.4821364818</v>
      </c>
      <c r="AY2842" s="372">
        <f>$AL2698*'Assumptions (T&amp;D)'!P$24</f>
        <v>0.4821364818</v>
      </c>
      <c r="AZ2842" s="372">
        <f>$AL2698*'Assumptions (T&amp;D)'!Q$24</f>
        <v>0.4821364818</v>
      </c>
      <c r="BA2842" s="372">
        <f>$AL2698*'Assumptions (T&amp;D)'!R$24</f>
        <v>0.4821364818</v>
      </c>
      <c r="BB2842" s="372">
        <f>$AL2698*'Assumptions (T&amp;D)'!S$24</f>
        <v>0.4821364818</v>
      </c>
      <c r="BC2842" s="372">
        <f>$AL2698*'Assumptions (T&amp;D)'!T$24</f>
        <v>0.4821364818</v>
      </c>
      <c r="BD2842" s="372">
        <f>$AL2698*'Assumptions (T&amp;D)'!U$24</f>
        <v>0.4821364818</v>
      </c>
      <c r="BE2842" s="372">
        <f>$AL2698*'Assumptions (T&amp;D)'!V$24</f>
        <v>0.4821364818</v>
      </c>
      <c r="BF2842" s="372">
        <f>$AL2698*'Assumptions (T&amp;D)'!W$24</f>
        <v>0.2410682409</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0.4202468538</v>
      </c>
      <c r="AN2843" s="372">
        <f>$AM2698*'Assumptions (T&amp;D)'!D$24</f>
        <v>0.8091152758</v>
      </c>
      <c r="AO2843" s="372">
        <f>$AM2698*'Assumptions (T&amp;D)'!E$24</f>
        <v>0.7485997289</v>
      </c>
      <c r="AP2843" s="372">
        <f>$AM2698*'Assumptions (T&amp;D)'!F$24</f>
        <v>0.692566815</v>
      </c>
      <c r="AQ2843" s="372">
        <f>$AM2698*'Assumptions (T&amp;D)'!G$24</f>
        <v>0.639895876</v>
      </c>
      <c r="AR2843" s="372">
        <f>$AM2698*'Assumptions (T&amp;D)'!H$24</f>
        <v>0.5928282284</v>
      </c>
      <c r="AS2843" s="372">
        <f>$AM2698*'Assumptions (T&amp;D)'!I$24</f>
        <v>0.5480018973</v>
      </c>
      <c r="AT2843" s="372">
        <f>$AM2698*'Assumptions (T&amp;D)'!J$24</f>
        <v>0.5065375411</v>
      </c>
      <c r="AU2843" s="372">
        <f>$AM2698*'Assumptions (T&amp;D)'!K$24</f>
        <v>0.4998135914</v>
      </c>
      <c r="AV2843" s="372">
        <f>$AM2698*'Assumptions (T&amp;D)'!L$24</f>
        <v>0.4998135914</v>
      </c>
      <c r="AW2843" s="372">
        <f>$AM2698*'Assumptions (T&amp;D)'!M$24</f>
        <v>0.4998135914</v>
      </c>
      <c r="AX2843" s="372">
        <f>$AM2698*'Assumptions (T&amp;D)'!N$24</f>
        <v>0.4998135914</v>
      </c>
      <c r="AY2843" s="372">
        <f>$AM2698*'Assumptions (T&amp;D)'!O$24</f>
        <v>0.4998135914</v>
      </c>
      <c r="AZ2843" s="372">
        <f>$AM2698*'Assumptions (T&amp;D)'!P$24</f>
        <v>0.4998135914</v>
      </c>
      <c r="BA2843" s="372">
        <f>$AM2698*'Assumptions (T&amp;D)'!Q$24</f>
        <v>0.4998135914</v>
      </c>
      <c r="BB2843" s="372">
        <f>$AM2698*'Assumptions (T&amp;D)'!R$24</f>
        <v>0.4998135914</v>
      </c>
      <c r="BC2843" s="372">
        <f>$AM2698*'Assumptions (T&amp;D)'!S$24</f>
        <v>0.4998135914</v>
      </c>
      <c r="BD2843" s="372">
        <f>$AM2698*'Assumptions (T&amp;D)'!T$24</f>
        <v>0.4998135914</v>
      </c>
      <c r="BE2843" s="372">
        <f>$AM2698*'Assumptions (T&amp;D)'!U$24</f>
        <v>0.4998135914</v>
      </c>
      <c r="BF2843" s="372">
        <f>$AM2698*'Assumptions (T&amp;D)'!V$24</f>
        <v>0.4998135914</v>
      </c>
      <c r="BG2843" s="372">
        <f>$AM2698*'Assumptions (T&amp;D)'!W$24</f>
        <v>0.2499067957</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0.4321723706</v>
      </c>
      <c r="AO2844" s="372">
        <f>$AN2698*'Assumptions (T&amp;D)'!D$24</f>
        <v>0.8320758708</v>
      </c>
      <c r="AP2844" s="372">
        <f>$AN2698*'Assumptions (T&amp;D)'!E$24</f>
        <v>0.7698430494</v>
      </c>
      <c r="AQ2844" s="372">
        <f>$AN2698*'Assumptions (T&amp;D)'!F$24</f>
        <v>0.7122200667</v>
      </c>
      <c r="AR2844" s="372">
        <f>$AN2698*'Assumptions (T&amp;D)'!G$24</f>
        <v>0.6580544629</v>
      </c>
      <c r="AS2844" s="372">
        <f>$AN2698*'Assumptions (T&amp;D)'!H$24</f>
        <v>0.6096511574</v>
      </c>
      <c r="AT2844" s="372">
        <f>$AN2698*'Assumptions (T&amp;D)'!I$24</f>
        <v>0.5635527712</v>
      </c>
      <c r="AU2844" s="372">
        <f>$AN2698*'Assumptions (T&amp;D)'!J$24</f>
        <v>0.520911764</v>
      </c>
      <c r="AV2844" s="372">
        <f>$AN2698*'Assumptions (T&amp;D)'!K$24</f>
        <v>0.5139970061</v>
      </c>
      <c r="AW2844" s="372">
        <f>$AN2698*'Assumptions (T&amp;D)'!L$24</f>
        <v>0.5139970061</v>
      </c>
      <c r="AX2844" s="372">
        <f>$AN2698*'Assumptions (T&amp;D)'!M$24</f>
        <v>0.5139970061</v>
      </c>
      <c r="AY2844" s="372">
        <f>$AN2698*'Assumptions (T&amp;D)'!N$24</f>
        <v>0.5139970061</v>
      </c>
      <c r="AZ2844" s="372">
        <f>$AN2698*'Assumptions (T&amp;D)'!O$24</f>
        <v>0.5139970061</v>
      </c>
      <c r="BA2844" s="372">
        <f>$AN2698*'Assumptions (T&amp;D)'!P$24</f>
        <v>0.5139970061</v>
      </c>
      <c r="BB2844" s="372">
        <f>$AN2698*'Assumptions (T&amp;D)'!Q$24</f>
        <v>0.5139970061</v>
      </c>
      <c r="BC2844" s="372">
        <f>$AN2698*'Assumptions (T&amp;D)'!R$24</f>
        <v>0.5139970061</v>
      </c>
      <c r="BD2844" s="372">
        <f>$AN2698*'Assumptions (T&amp;D)'!S$24</f>
        <v>0.5139970061</v>
      </c>
      <c r="BE2844" s="372">
        <f>$AN2698*'Assumptions (T&amp;D)'!T$24</f>
        <v>0.5139970061</v>
      </c>
      <c r="BF2844" s="372">
        <f>$AN2698*'Assumptions (T&amp;D)'!U$24</f>
        <v>0.5139970061</v>
      </c>
      <c r="BG2844" s="372">
        <f>$AN2698*'Assumptions (T&amp;D)'!V$24</f>
        <v>0.5139970061</v>
      </c>
      <c r="BH2844" s="372">
        <f>$AN2698*'Assumptions (T&amp;D)'!W$24</f>
        <v>0.256998503</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0.4374752674</v>
      </c>
      <c r="AP2845" s="372">
        <f>$AO2698*'Assumptions (T&amp;D)'!D$24</f>
        <v>0.8422857149</v>
      </c>
      <c r="AQ2845" s="372">
        <f>$AO2698*'Assumptions (T&amp;D)'!E$24</f>
        <v>0.7792892764</v>
      </c>
      <c r="AR2845" s="372">
        <f>$AO2698*'Assumptions (T&amp;D)'!F$24</f>
        <v>0.7209592407</v>
      </c>
      <c r="AS2845" s="372">
        <f>$AO2698*'Assumptions (T&amp;D)'!G$24</f>
        <v>0.6661290072</v>
      </c>
      <c r="AT2845" s="372">
        <f>$AO2698*'Assumptions (T&amp;D)'!H$24</f>
        <v>0.6171317773</v>
      </c>
      <c r="AU2845" s="372">
        <f>$AO2698*'Assumptions (T&amp;D)'!I$24</f>
        <v>0.5704677487</v>
      </c>
      <c r="AV2845" s="372">
        <f>$AO2698*'Assumptions (T&amp;D)'!J$24</f>
        <v>0.5273035224</v>
      </c>
      <c r="AW2845" s="372">
        <f>$AO2698*'Assumptions (T&amp;D)'!K$24</f>
        <v>0.5203039181</v>
      </c>
      <c r="AX2845" s="372">
        <f>$AO2698*'Assumptions (T&amp;D)'!L$24</f>
        <v>0.5203039181</v>
      </c>
      <c r="AY2845" s="372">
        <f>$AO2698*'Assumptions (T&amp;D)'!M$24</f>
        <v>0.5203039181</v>
      </c>
      <c r="AZ2845" s="372">
        <f>$AO2698*'Assumptions (T&amp;D)'!N$24</f>
        <v>0.5203039181</v>
      </c>
      <c r="BA2845" s="372">
        <f>$AO2698*'Assumptions (T&amp;D)'!O$24</f>
        <v>0.5203039181</v>
      </c>
      <c r="BB2845" s="372">
        <f>$AO2698*'Assumptions (T&amp;D)'!P$24</f>
        <v>0.5203039181</v>
      </c>
      <c r="BC2845" s="372">
        <f>$AO2698*'Assumptions (T&amp;D)'!Q$24</f>
        <v>0.5203039181</v>
      </c>
      <c r="BD2845" s="372">
        <f>$AO2698*'Assumptions (T&amp;D)'!R$24</f>
        <v>0.5203039181</v>
      </c>
      <c r="BE2845" s="372">
        <f>$AO2698*'Assumptions (T&amp;D)'!S$24</f>
        <v>0.5203039181</v>
      </c>
      <c r="BF2845" s="372">
        <f>$AO2698*'Assumptions (T&amp;D)'!T$24</f>
        <v>0.5203039181</v>
      </c>
      <c r="BG2845" s="372">
        <f>$AO2698*'Assumptions (T&amp;D)'!U$24</f>
        <v>0.5203039181</v>
      </c>
      <c r="BH2845" s="372">
        <f>$AO2698*'Assumptions (T&amp;D)'!V$24</f>
        <v>0.5203039181</v>
      </c>
      <c r="BI2845" s="372">
        <f>$AO2698*'Assumptions (T&amp;D)'!W$24</f>
        <v>0.260151959</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0.4607915937</v>
      </c>
      <c r="AQ2846" s="372">
        <f>$AP2698*'Assumptions (T&amp;D)'!D$24</f>
        <v>0.887177415</v>
      </c>
      <c r="AR2846" s="372">
        <f>$AP2698*'Assumptions (T&amp;D)'!E$24</f>
        <v>0.8208234256</v>
      </c>
      <c r="AS2846" s="372">
        <f>$AP2698*'Assumptions (T&amp;D)'!F$24</f>
        <v>0.7593845464</v>
      </c>
      <c r="AT2846" s="372">
        <f>$AP2698*'Assumptions (T&amp;D)'!G$24</f>
        <v>0.701632</v>
      </c>
      <c r="AU2846" s="372">
        <f>$AP2698*'Assumptions (T&amp;D)'!H$24</f>
        <v>0.6500233415</v>
      </c>
      <c r="AV2846" s="372">
        <f>$AP2698*'Assumptions (T&amp;D)'!I$24</f>
        <v>0.6008722382</v>
      </c>
      <c r="AW2846" s="372">
        <f>$AP2698*'Assumptions (T&amp;D)'!J$24</f>
        <v>0.5554074676</v>
      </c>
      <c r="AX2846" s="372">
        <f>$AP2698*'Assumptions (T&amp;D)'!K$24</f>
        <v>0.5480348021</v>
      </c>
      <c r="AY2846" s="372">
        <f>$AP2698*'Assumptions (T&amp;D)'!L$24</f>
        <v>0.5480348021</v>
      </c>
      <c r="AZ2846" s="372">
        <f>$AP2698*'Assumptions (T&amp;D)'!M$24</f>
        <v>0.5480348021</v>
      </c>
      <c r="BA2846" s="372">
        <f>$AP2698*'Assumptions (T&amp;D)'!N$24</f>
        <v>0.5480348021</v>
      </c>
      <c r="BB2846" s="372">
        <f>$AP2698*'Assumptions (T&amp;D)'!O$24</f>
        <v>0.5480348021</v>
      </c>
      <c r="BC2846" s="372">
        <f>$AP2698*'Assumptions (T&amp;D)'!P$24</f>
        <v>0.5480348021</v>
      </c>
      <c r="BD2846" s="372">
        <f>$AP2698*'Assumptions (T&amp;D)'!Q$24</f>
        <v>0.5480348021</v>
      </c>
      <c r="BE2846" s="372">
        <f>$AP2698*'Assumptions (T&amp;D)'!R$24</f>
        <v>0.5480348021</v>
      </c>
      <c r="BF2846" s="372">
        <f>$AP2698*'Assumptions (T&amp;D)'!S$24</f>
        <v>0.5480348021</v>
      </c>
      <c r="BG2846" s="372">
        <f>$AP2698*'Assumptions (T&amp;D)'!T$24</f>
        <v>0.5480348021</v>
      </c>
      <c r="BH2846" s="372">
        <f>$AP2698*'Assumptions (T&amp;D)'!U$24</f>
        <v>0.5480348021</v>
      </c>
      <c r="BI2846" s="372">
        <f>$AP2698*'Assumptions (T&amp;D)'!V$24</f>
        <v>0.5480348021</v>
      </c>
      <c r="BJ2846" s="372">
        <f>$AP2698*'Assumptions (T&amp;D)'!W$24</f>
        <v>0.274017401</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0.4699598575</v>
      </c>
      <c r="AR2847" s="372">
        <f>$AQ2698*'Assumptions (T&amp;D)'!D$24</f>
        <v>0.9048293789</v>
      </c>
      <c r="AS2847" s="372">
        <f>$AQ2698*'Assumptions (T&amp;D)'!E$24</f>
        <v>0.8371551594</v>
      </c>
      <c r="AT2847" s="372">
        <f>$AQ2698*'Assumptions (T&amp;D)'!F$24</f>
        <v>0.7744938451</v>
      </c>
      <c r="AU2847" s="372">
        <f>$AQ2698*'Assumptions (T&amp;D)'!G$24</f>
        <v>0.7155922096</v>
      </c>
      <c r="AV2847" s="372">
        <f>$AQ2698*'Assumptions (T&amp;D)'!H$24</f>
        <v>0.6629567056</v>
      </c>
      <c r="AW2847" s="372">
        <f>$AQ2698*'Assumptions (T&amp;D)'!I$24</f>
        <v>0.6128276541</v>
      </c>
      <c r="AX2847" s="372">
        <f>$AQ2698*'Assumptions (T&amp;D)'!J$24</f>
        <v>0.5664582815</v>
      </c>
      <c r="AY2847" s="372">
        <f>$AQ2698*'Assumptions (T&amp;D)'!K$24</f>
        <v>0.5589389238</v>
      </c>
      <c r="AZ2847" s="372">
        <f>$AQ2698*'Assumptions (T&amp;D)'!L$24</f>
        <v>0.5589389238</v>
      </c>
      <c r="BA2847" s="372">
        <f>$AQ2698*'Assumptions (T&amp;D)'!M$24</f>
        <v>0.5589389238</v>
      </c>
      <c r="BB2847" s="372">
        <f>$AQ2698*'Assumptions (T&amp;D)'!N$24</f>
        <v>0.5589389238</v>
      </c>
      <c r="BC2847" s="372">
        <f>$AQ2698*'Assumptions (T&amp;D)'!O$24</f>
        <v>0.5589389238</v>
      </c>
      <c r="BD2847" s="372">
        <f>$AQ2698*'Assumptions (T&amp;D)'!P$24</f>
        <v>0.5589389238</v>
      </c>
      <c r="BE2847" s="372">
        <f>$AQ2698*'Assumptions (T&amp;D)'!Q$24</f>
        <v>0.5589389238</v>
      </c>
      <c r="BF2847" s="372">
        <f>$AQ2698*'Assumptions (T&amp;D)'!R$24</f>
        <v>0.5589389238</v>
      </c>
      <c r="BG2847" s="372">
        <f>$AQ2698*'Assumptions (T&amp;D)'!S$24</f>
        <v>0.5589389238</v>
      </c>
      <c r="BH2847" s="372">
        <f>$AQ2698*'Assumptions (T&amp;D)'!T$24</f>
        <v>0.5589389238</v>
      </c>
      <c r="BI2847" s="372">
        <f>$AQ2698*'Assumptions (T&amp;D)'!U$24</f>
        <v>0.5589389238</v>
      </c>
      <c r="BJ2847" s="372">
        <f>$AQ2698*'Assumptions (T&amp;D)'!V$24</f>
        <v>0.5589389238</v>
      </c>
      <c r="BK2847" s="372">
        <f>$AQ2698*'Assumptions (T&amp;D)'!W$24</f>
        <v>0.2794694619</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0.4666396741</v>
      </c>
      <c r="AS2848" s="372">
        <f>$AR2698*'Assumptions (T&amp;D)'!D$24</f>
        <v>0.8984369192</v>
      </c>
      <c r="AT2848" s="372">
        <f>$AR2698*'Assumptions (T&amp;D)'!E$24</f>
        <v>0.8312408061</v>
      </c>
      <c r="AU2848" s="372">
        <f>$AR2698*'Assumptions (T&amp;D)'!F$24</f>
        <v>0.7690221829</v>
      </c>
      <c r="AV2848" s="372">
        <f>$AR2698*'Assumptions (T&amp;D)'!G$24</f>
        <v>0.7105366771</v>
      </c>
      <c r="AW2848" s="372">
        <f>$AR2698*'Assumptions (T&amp;D)'!H$24</f>
        <v>0.6582730336</v>
      </c>
      <c r="AX2848" s="372">
        <f>$AR2698*'Assumptions (T&amp;D)'!I$24</f>
        <v>0.608498135</v>
      </c>
      <c r="AY2848" s="372">
        <f>$AR2698*'Assumptions (T&amp;D)'!J$24</f>
        <v>0.5624563538</v>
      </c>
      <c r="AZ2848" s="372">
        <f>$AR2698*'Assumptions (T&amp;D)'!K$24</f>
        <v>0.554990119</v>
      </c>
      <c r="BA2848" s="372">
        <f>$AR2698*'Assumptions (T&amp;D)'!L$24</f>
        <v>0.554990119</v>
      </c>
      <c r="BB2848" s="372">
        <f>$AR2698*'Assumptions (T&amp;D)'!M$24</f>
        <v>0.554990119</v>
      </c>
      <c r="BC2848" s="372">
        <f>$AR2698*'Assumptions (T&amp;D)'!N$24</f>
        <v>0.554990119</v>
      </c>
      <c r="BD2848" s="372">
        <f>$AR2698*'Assumptions (T&amp;D)'!O$24</f>
        <v>0.554990119</v>
      </c>
      <c r="BE2848" s="372">
        <f>$AR2698*'Assumptions (T&amp;D)'!P$24</f>
        <v>0.554990119</v>
      </c>
      <c r="BF2848" s="372">
        <f>$AR2698*'Assumptions (T&amp;D)'!Q$24</f>
        <v>0.554990119</v>
      </c>
      <c r="BG2848" s="372">
        <f>$AR2698*'Assumptions (T&amp;D)'!R$24</f>
        <v>0.554990119</v>
      </c>
      <c r="BH2848" s="372">
        <f>$AR2698*'Assumptions (T&amp;D)'!S$24</f>
        <v>0.554990119</v>
      </c>
      <c r="BI2848" s="372">
        <f>$AR2698*'Assumptions (T&amp;D)'!T$24</f>
        <v>0.554990119</v>
      </c>
      <c r="BJ2848" s="372">
        <f>$AR2698*'Assumptions (T&amp;D)'!U$24</f>
        <v>0.554990119</v>
      </c>
      <c r="BK2848" s="372">
        <f>$AR2698*'Assumptions (T&amp;D)'!V$24</f>
        <v>0.554990119</v>
      </c>
      <c r="BL2848" s="372">
        <f>$AR2698*'Assumptions (T&amp;D)'!W$24</f>
        <v>0.2774950595</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0.4791854322</v>
      </c>
      <c r="AT2849" s="372">
        <f>$AS2698*'Assumptions (T&amp;D)'!D$24</f>
        <v>0.9225916855</v>
      </c>
      <c r="AU2849" s="372">
        <f>$AS2698*'Assumptions (T&amp;D)'!E$24</f>
        <v>0.8535889833</v>
      </c>
      <c r="AV2849" s="372">
        <f>$AS2698*'Assumptions (T&amp;D)'!F$24</f>
        <v>0.7896975923</v>
      </c>
      <c r="AW2849" s="372">
        <f>$AS2698*'Assumptions (T&amp;D)'!G$24</f>
        <v>0.7296396848</v>
      </c>
      <c r="AX2849" s="372">
        <f>$AS2698*'Assumptions (T&amp;D)'!H$24</f>
        <v>0.6759709164</v>
      </c>
      <c r="AY2849" s="372">
        <f>$AS2698*'Assumptions (T&amp;D)'!I$24</f>
        <v>0.6248578036</v>
      </c>
      <c r="AZ2849" s="372">
        <f>$AS2698*'Assumptions (T&amp;D)'!J$24</f>
        <v>0.5775781743</v>
      </c>
      <c r="BA2849" s="372">
        <f>$AS2698*'Assumptions (T&amp;D)'!K$24</f>
        <v>0.5699112074</v>
      </c>
      <c r="BB2849" s="372">
        <f>$AS2698*'Assumptions (T&amp;D)'!L$24</f>
        <v>0.5699112074</v>
      </c>
      <c r="BC2849" s="372">
        <f>$AS2698*'Assumptions (T&amp;D)'!M$24</f>
        <v>0.5699112074</v>
      </c>
      <c r="BD2849" s="372">
        <f>$AS2698*'Assumptions (T&amp;D)'!N$24</f>
        <v>0.5699112074</v>
      </c>
      <c r="BE2849" s="372">
        <f>$AS2698*'Assumptions (T&amp;D)'!O$24</f>
        <v>0.5699112074</v>
      </c>
      <c r="BF2849" s="372">
        <f>$AS2698*'Assumptions (T&amp;D)'!P$24</f>
        <v>0.5699112074</v>
      </c>
      <c r="BG2849" s="372">
        <f>$AS2698*'Assumptions (T&amp;D)'!Q$24</f>
        <v>0.5699112074</v>
      </c>
      <c r="BH2849" s="372">
        <f>$AS2698*'Assumptions (T&amp;D)'!R$24</f>
        <v>0.5699112074</v>
      </c>
      <c r="BI2849" s="372">
        <f>$AS2698*'Assumptions (T&amp;D)'!S$24</f>
        <v>0.5699112074</v>
      </c>
      <c r="BJ2849" s="372">
        <f>$AS2698*'Assumptions (T&amp;D)'!T$24</f>
        <v>0.5699112074</v>
      </c>
      <c r="BK2849" s="372">
        <f>$AS2698*'Assumptions (T&amp;D)'!U$24</f>
        <v>0.5699112074</v>
      </c>
      <c r="BL2849" s="372">
        <f>$AS2698*'Assumptions (T&amp;D)'!V$24</f>
        <v>0.5699112074</v>
      </c>
      <c r="BM2849" s="372">
        <f>$AS2698*'Assumptions (T&amp;D)'!W$24</f>
        <v>0.2849556037</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0.491070158</v>
      </c>
      <c r="AU2850" s="372">
        <f>$AT2698*'Assumptions (T&amp;D)'!D$24</f>
        <v>0.9454737442</v>
      </c>
      <c r="AV2850" s="372">
        <f>$AT2698*'Assumptions (T&amp;D)'!E$24</f>
        <v>0.8747596415</v>
      </c>
      <c r="AW2850" s="372">
        <f>$AT2698*'Assumptions (T&amp;D)'!F$24</f>
        <v>0.8092836204</v>
      </c>
      <c r="AX2850" s="372">
        <f>$AT2698*'Assumptions (T&amp;D)'!G$24</f>
        <v>0.7477361606</v>
      </c>
      <c r="AY2850" s="372">
        <f>$AT2698*'Assumptions (T&amp;D)'!H$24</f>
        <v>0.6927363029</v>
      </c>
      <c r="AZ2850" s="372">
        <f>$AT2698*'Assumptions (T&amp;D)'!I$24</f>
        <v>0.6403554861</v>
      </c>
      <c r="BA2850" s="372">
        <f>$AT2698*'Assumptions (T&amp;D)'!J$24</f>
        <v>0.5919032305</v>
      </c>
      <c r="BB2850" s="372">
        <f>$AT2698*'Assumptions (T&amp;D)'!K$24</f>
        <v>0.5840461079</v>
      </c>
      <c r="BC2850" s="372">
        <f>$AT2698*'Assumptions (T&amp;D)'!L$24</f>
        <v>0.5840461079</v>
      </c>
      <c r="BD2850" s="372">
        <f>$AT2698*'Assumptions (T&amp;D)'!M$24</f>
        <v>0.5840461079</v>
      </c>
      <c r="BE2850" s="372">
        <f>$AT2698*'Assumptions (T&amp;D)'!N$24</f>
        <v>0.5840461079</v>
      </c>
      <c r="BF2850" s="372">
        <f>$AT2698*'Assumptions (T&amp;D)'!O$24</f>
        <v>0.5840461079</v>
      </c>
      <c r="BG2850" s="372">
        <f>$AT2698*'Assumptions (T&amp;D)'!P$24</f>
        <v>0.5840461079</v>
      </c>
      <c r="BH2850" s="372">
        <f>$AT2698*'Assumptions (T&amp;D)'!Q$24</f>
        <v>0.5840461079</v>
      </c>
      <c r="BI2850" s="372">
        <f>$AT2698*'Assumptions (T&amp;D)'!R$24</f>
        <v>0.5840461079</v>
      </c>
      <c r="BJ2850" s="372">
        <f>$AT2698*'Assumptions (T&amp;D)'!S$24</f>
        <v>0.5840461079</v>
      </c>
      <c r="BK2850" s="372">
        <f>$AT2698*'Assumptions (T&amp;D)'!T$24</f>
        <v>0.5840461079</v>
      </c>
      <c r="BL2850" s="372">
        <f>$AT2698*'Assumptions (T&amp;D)'!U$24</f>
        <v>0.5840461079</v>
      </c>
      <c r="BM2850" s="372">
        <f>$AT2698*'Assumptions (T&amp;D)'!V$24</f>
        <v>0.5840461079</v>
      </c>
      <c r="BN2850" s="372">
        <f>$AT2698*'Assumptions (T&amp;D)'!W$24</f>
        <v>0.292023054</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0.5092749063</v>
      </c>
      <c r="AV2851" s="372">
        <f>$AU2698*'Assumptions (T&amp;D)'!D$24</f>
        <v>0.9805239529</v>
      </c>
      <c r="AW2851" s="372">
        <f>$AU2698*'Assumptions (T&amp;D)'!E$24</f>
        <v>0.9071883664</v>
      </c>
      <c r="AX2851" s="372">
        <f>$AU2698*'Assumptions (T&amp;D)'!F$24</f>
        <v>0.8392850455</v>
      </c>
      <c r="AY2851" s="372">
        <f>$AU2698*'Assumptions (T&amp;D)'!G$24</f>
        <v>0.7754559239</v>
      </c>
      <c r="AZ2851" s="372">
        <f>$AU2698*'Assumptions (T&amp;D)'!H$24</f>
        <v>0.7184171344</v>
      </c>
      <c r="BA2851" s="372">
        <f>$AU2698*'Assumptions (T&amp;D)'!I$24</f>
        <v>0.6640944778</v>
      </c>
      <c r="BB2851" s="372">
        <f>$AU2698*'Assumptions (T&amp;D)'!J$24</f>
        <v>0.6138460204</v>
      </c>
      <c r="BC2851" s="372">
        <f>$AU2698*'Assumptions (T&amp;D)'!K$24</f>
        <v>0.6056976219</v>
      </c>
      <c r="BD2851" s="372">
        <f>$AU2698*'Assumptions (T&amp;D)'!L$24</f>
        <v>0.6056976219</v>
      </c>
      <c r="BE2851" s="372">
        <f>$AU2698*'Assumptions (T&amp;D)'!M$24</f>
        <v>0.6056976219</v>
      </c>
      <c r="BF2851" s="372">
        <f>$AU2698*'Assumptions (T&amp;D)'!N$24</f>
        <v>0.6056976219</v>
      </c>
      <c r="BG2851" s="372">
        <f>$AU2698*'Assumptions (T&amp;D)'!O$24</f>
        <v>0.6056976219</v>
      </c>
      <c r="BH2851" s="372">
        <f>$AU2698*'Assumptions (T&amp;D)'!P$24</f>
        <v>0.6056976219</v>
      </c>
      <c r="BI2851" s="372">
        <f>$AU2698*'Assumptions (T&amp;D)'!Q$24</f>
        <v>0.6056976219</v>
      </c>
      <c r="BJ2851" s="372">
        <f>$AU2698*'Assumptions (T&amp;D)'!R$24</f>
        <v>0.6056976219</v>
      </c>
      <c r="BK2851" s="372">
        <f>$AU2698*'Assumptions (T&amp;D)'!S$24</f>
        <v>0.6056976219</v>
      </c>
      <c r="BL2851" s="372">
        <f>$AU2698*'Assumptions (T&amp;D)'!T$24</f>
        <v>0.6056976219</v>
      </c>
      <c r="BM2851" s="372">
        <f>$AU2698*'Assumptions (T&amp;D)'!U$24</f>
        <v>0.6056976219</v>
      </c>
      <c r="BN2851" s="372">
        <f>$AU2698*'Assumptions (T&amp;D)'!V$24</f>
        <v>0.6056976219</v>
      </c>
      <c r="BO2851" s="372">
        <f>$AU2698*'Assumptions (T&amp;D)'!W$24</f>
        <v>0.3028488109</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0.5168067213</v>
      </c>
      <c r="AW2852" s="372">
        <f>$AV2698*'Assumptions (T&amp;D)'!D$24</f>
        <v>0.9950252075</v>
      </c>
      <c r="AX2852" s="372">
        <f>$AV2698*'Assumptions (T&amp;D)'!E$24</f>
        <v>0.9206050396</v>
      </c>
      <c r="AY2852" s="372">
        <f>$AV2698*'Assumptions (T&amp;D)'!F$24</f>
        <v>0.8516974767</v>
      </c>
      <c r="AZ2852" s="372">
        <f>$AV2698*'Assumptions (T&amp;D)'!G$24</f>
        <v>0.7869243677</v>
      </c>
      <c r="BA2852" s="372">
        <f>$AV2698*'Assumptions (T&amp;D)'!H$24</f>
        <v>0.7290420149</v>
      </c>
      <c r="BB2852" s="372">
        <f>$AV2698*'Assumptions (T&amp;D)'!I$24</f>
        <v>0.6739159646</v>
      </c>
      <c r="BC2852" s="372">
        <f>$AV2698*'Assumptions (T&amp;D)'!J$24</f>
        <v>0.6229243681</v>
      </c>
      <c r="BD2852" s="372">
        <f>$AV2698*'Assumptions (T&amp;D)'!K$24</f>
        <v>0.6146554606</v>
      </c>
      <c r="BE2852" s="372">
        <f>$AV2698*'Assumptions (T&amp;D)'!L$24</f>
        <v>0.6146554606</v>
      </c>
      <c r="BF2852" s="372">
        <f>$AV2698*'Assumptions (T&amp;D)'!M$24</f>
        <v>0.6146554606</v>
      </c>
      <c r="BG2852" s="372">
        <f>$AV2698*'Assumptions (T&amp;D)'!N$24</f>
        <v>0.6146554606</v>
      </c>
      <c r="BH2852" s="372">
        <f>$AV2698*'Assumptions (T&amp;D)'!O$24</f>
        <v>0.6146554606</v>
      </c>
      <c r="BI2852" s="372">
        <f>$AV2698*'Assumptions (T&amp;D)'!P$24</f>
        <v>0.6146554606</v>
      </c>
      <c r="BJ2852" s="372">
        <f>$AV2698*'Assumptions (T&amp;D)'!Q$24</f>
        <v>0.6146554606</v>
      </c>
      <c r="BK2852" s="372">
        <f>$AV2698*'Assumptions (T&amp;D)'!R$24</f>
        <v>0.6146554606</v>
      </c>
      <c r="BL2852" s="372">
        <f>$AV2698*'Assumptions (T&amp;D)'!S$24</f>
        <v>0.6146554606</v>
      </c>
      <c r="BM2852" s="372">
        <f>$AV2698*'Assumptions (T&amp;D)'!T$24</f>
        <v>0.6146554606</v>
      </c>
      <c r="BN2852" s="372">
        <f>$AV2698*'Assumptions (T&amp;D)'!U$24</f>
        <v>0.6146554606</v>
      </c>
      <c r="BO2852" s="372">
        <f>$AV2698*'Assumptions (T&amp;D)'!V$24</f>
        <v>0.6146554606</v>
      </c>
      <c r="BP2852" s="372">
        <f>$AV2698*'Assumptions (T&amp;D)'!W$24</f>
        <v>0.3073277303</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0.5309546594</v>
      </c>
      <c r="AX2853" s="372">
        <f>$AW2698*'Assumptions (T&amp;D)'!D$24</f>
        <v>1.022264704</v>
      </c>
      <c r="AY2853" s="372">
        <f>$AW2698*'Assumptions (T&amp;D)'!E$24</f>
        <v>0.9458072334</v>
      </c>
      <c r="AZ2853" s="372">
        <f>$AW2698*'Assumptions (T&amp;D)'!F$24</f>
        <v>0.8750132788</v>
      </c>
      <c r="BA2853" s="372">
        <f>$AW2698*'Assumptions (T&amp;D)'!G$24</f>
        <v>0.8084669615</v>
      </c>
      <c r="BB2853" s="372">
        <f>$AW2698*'Assumptions (T&amp;D)'!H$24</f>
        <v>0.7490000396</v>
      </c>
      <c r="BC2853" s="372">
        <f>$AW2698*'Assumptions (T&amp;D)'!I$24</f>
        <v>0.6923648759</v>
      </c>
      <c r="BD2853" s="372">
        <f>$AW2698*'Assumptions (T&amp;D)'!J$24</f>
        <v>0.6399773495</v>
      </c>
      <c r="BE2853" s="372">
        <f>$AW2698*'Assumptions (T&amp;D)'!K$24</f>
        <v>0.631482075</v>
      </c>
      <c r="BF2853" s="372">
        <f>$AW2698*'Assumptions (T&amp;D)'!L$24</f>
        <v>0.631482075</v>
      </c>
      <c r="BG2853" s="372">
        <f>$AW2698*'Assumptions (T&amp;D)'!M$24</f>
        <v>0.631482075</v>
      </c>
      <c r="BH2853" s="372">
        <f>$AW2698*'Assumptions (T&amp;D)'!N$24</f>
        <v>0.631482075</v>
      </c>
      <c r="BI2853" s="372">
        <f>$AW2698*'Assumptions (T&amp;D)'!O$24</f>
        <v>0.631482075</v>
      </c>
      <c r="BJ2853" s="372">
        <f>$AW2698*'Assumptions (T&amp;D)'!P$24</f>
        <v>0.631482075</v>
      </c>
      <c r="BK2853" s="372">
        <f>$AW2698*'Assumptions (T&amp;D)'!Q$24</f>
        <v>0.631482075</v>
      </c>
      <c r="BL2853" s="372">
        <f>$AW2698*'Assumptions (T&amp;D)'!R$24</f>
        <v>0.631482075</v>
      </c>
      <c r="BM2853" s="372">
        <f>$AW2698*'Assumptions (T&amp;D)'!S$24</f>
        <v>0.631482075</v>
      </c>
      <c r="BN2853" s="372">
        <f>$AW2698*'Assumptions (T&amp;D)'!T$24</f>
        <v>0.631482075</v>
      </c>
      <c r="BO2853" s="372">
        <f>$AW2698*'Assumptions (T&amp;D)'!U$24</f>
        <v>0.631482075</v>
      </c>
      <c r="BP2853" s="372">
        <f>$AW2698*'Assumptions (T&amp;D)'!V$24</f>
        <v>0.631482075</v>
      </c>
      <c r="BQ2853" s="372">
        <f>$AW2698*'Assumptions (T&amp;D)'!W$24</f>
        <v>0.3157410375</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0.5406626872</v>
      </c>
      <c r="AY2854" s="372">
        <f>$AX2698*'Assumptions (T&amp;D)'!D$24</f>
        <v>1.040955894</v>
      </c>
      <c r="AZ2854" s="372">
        <f>$AX2698*'Assumptions (T&amp;D)'!E$24</f>
        <v>0.9631004669</v>
      </c>
      <c r="BA2854" s="372">
        <f>$AX2698*'Assumptions (T&amp;D)'!F$24</f>
        <v>0.8910121086</v>
      </c>
      <c r="BB2854" s="372">
        <f>$AX2698*'Assumptions (T&amp;D)'!G$24</f>
        <v>0.8232490518</v>
      </c>
      <c r="BC2854" s="372">
        <f>$AX2698*'Assumptions (T&amp;D)'!H$24</f>
        <v>0.7626948308</v>
      </c>
      <c r="BD2854" s="372">
        <f>$AX2698*'Assumptions (T&amp;D)'!I$24</f>
        <v>0.7050241442</v>
      </c>
      <c r="BE2854" s="372">
        <f>$AX2698*'Assumptions (T&amp;D)'!J$24</f>
        <v>0.651678759</v>
      </c>
      <c r="BF2854" s="372">
        <f>$AX2698*'Assumptions (T&amp;D)'!K$24</f>
        <v>0.643028156</v>
      </c>
      <c r="BG2854" s="372">
        <f>$AX2698*'Assumptions (T&amp;D)'!L$24</f>
        <v>0.643028156</v>
      </c>
      <c r="BH2854" s="372">
        <f>$AX2698*'Assumptions (T&amp;D)'!M$24</f>
        <v>0.643028156</v>
      </c>
      <c r="BI2854" s="372">
        <f>$AX2698*'Assumptions (T&amp;D)'!N$24</f>
        <v>0.643028156</v>
      </c>
      <c r="BJ2854" s="372">
        <f>$AX2698*'Assumptions (T&amp;D)'!O$24</f>
        <v>0.643028156</v>
      </c>
      <c r="BK2854" s="372">
        <f>$AX2698*'Assumptions (T&amp;D)'!P$24</f>
        <v>0.643028156</v>
      </c>
      <c r="BL2854" s="372">
        <f>$AX2698*'Assumptions (T&amp;D)'!Q$24</f>
        <v>0.643028156</v>
      </c>
      <c r="BM2854" s="372">
        <f>$AX2698*'Assumptions (T&amp;D)'!R$24</f>
        <v>0.643028156</v>
      </c>
      <c r="BN2854" s="372">
        <f>$AX2698*'Assumptions (T&amp;D)'!S$24</f>
        <v>0.643028156</v>
      </c>
      <c r="BO2854" s="372">
        <f>$AX2698*'Assumptions (T&amp;D)'!T$24</f>
        <v>0.643028156</v>
      </c>
      <c r="BP2854" s="372">
        <f>$AX2698*'Assumptions (T&amp;D)'!U$24</f>
        <v>0.643028156</v>
      </c>
      <c r="BQ2854" s="372">
        <f>$AX2698*'Assumptions (T&amp;D)'!V$24</f>
        <v>0.643028156</v>
      </c>
      <c r="BR2854" s="372">
        <f>$AX2698*'Assumptions (T&amp;D)'!W$24</f>
        <v>0.321514078</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0.5540878727</v>
      </c>
      <c r="AZ2855" s="372">
        <f>$AY2698*'Assumptions (T&amp;D)'!D$24</f>
        <v>1.066803851</v>
      </c>
      <c r="BA2855" s="372">
        <f>$AY2698*'Assumptions (T&amp;D)'!E$24</f>
        <v>0.9870151972</v>
      </c>
      <c r="BB2855" s="372">
        <f>$AY2698*'Assumptions (T&amp;D)'!F$24</f>
        <v>0.9131368142</v>
      </c>
      <c r="BC2855" s="372">
        <f>$AY2698*'Assumptions (T&amp;D)'!G$24</f>
        <v>0.8436911342</v>
      </c>
      <c r="BD2855" s="372">
        <f>$AY2698*'Assumptions (T&amp;D)'!H$24</f>
        <v>0.7816332924</v>
      </c>
      <c r="BE2855" s="372">
        <f>$AY2698*'Assumptions (T&amp;D)'!I$24</f>
        <v>0.722530586</v>
      </c>
      <c r="BF2855" s="372">
        <f>$AY2698*'Assumptions (T&amp;D)'!J$24</f>
        <v>0.6678605826</v>
      </c>
      <c r="BG2855" s="372">
        <f>$AY2698*'Assumptions (T&amp;D)'!K$24</f>
        <v>0.6589951766</v>
      </c>
      <c r="BH2855" s="372">
        <f>$AY2698*'Assumptions (T&amp;D)'!L$24</f>
        <v>0.6589951766</v>
      </c>
      <c r="BI2855" s="372">
        <f>$AY2698*'Assumptions (T&amp;D)'!M$24</f>
        <v>0.6589951766</v>
      </c>
      <c r="BJ2855" s="372">
        <f>$AY2698*'Assumptions (T&amp;D)'!N$24</f>
        <v>0.6589951766</v>
      </c>
      <c r="BK2855" s="372">
        <f>$AY2698*'Assumptions (T&amp;D)'!O$24</f>
        <v>0.6589951766</v>
      </c>
      <c r="BL2855" s="372">
        <f>$AY2698*'Assumptions (T&amp;D)'!P$24</f>
        <v>0.6589951766</v>
      </c>
      <c r="BM2855" s="372">
        <f>$AY2698*'Assumptions (T&amp;D)'!Q$24</f>
        <v>0.6589951766</v>
      </c>
      <c r="BN2855" s="372">
        <f>$AY2698*'Assumptions (T&amp;D)'!R$24</f>
        <v>0.6589951766</v>
      </c>
      <c r="BO2855" s="372">
        <f>$AY2698*'Assumptions (T&amp;D)'!S$24</f>
        <v>0.6589951766</v>
      </c>
      <c r="BP2855" s="372">
        <f>$AY2698*'Assumptions (T&amp;D)'!T$24</f>
        <v>0.6589951766</v>
      </c>
      <c r="BQ2855" s="372">
        <f>$AY2698*'Assumptions (T&amp;D)'!U$24</f>
        <v>0.6589951766</v>
      </c>
      <c r="BR2855" s="372">
        <f>$AY2698*'Assumptions (T&amp;D)'!V$24</f>
        <v>0.6589951766</v>
      </c>
      <c r="BS2855" s="372">
        <f>$AY2698*'Assumptions (T&amp;D)'!W$24</f>
        <v>0.3294975883</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0.6370811477</v>
      </c>
      <c r="BA2856" s="372">
        <f>$AZ2698*'Assumptions (T&amp;D)'!D$24</f>
        <v>1.22659357</v>
      </c>
      <c r="BB2856" s="372">
        <f>$AZ2698*'Assumptions (T&amp;D)'!E$24</f>
        <v>1.134853884</v>
      </c>
      <c r="BC2856" s="372">
        <f>$AZ2698*'Assumptions (T&amp;D)'!F$24</f>
        <v>1.049909731</v>
      </c>
      <c r="BD2856" s="372">
        <f>$AZ2698*'Assumptions (T&amp;D)'!G$24</f>
        <v>0.9700622276</v>
      </c>
      <c r="BE2856" s="372">
        <f>$AZ2698*'Assumptions (T&amp;D)'!H$24</f>
        <v>0.8987091391</v>
      </c>
      <c r="BF2856" s="372">
        <f>$AZ2698*'Assumptions (T&amp;D)'!I$24</f>
        <v>0.8307538166</v>
      </c>
      <c r="BG2856" s="372">
        <f>$AZ2698*'Assumptions (T&amp;D)'!J$24</f>
        <v>0.7678951434</v>
      </c>
      <c r="BH2856" s="372">
        <f>$AZ2698*'Assumptions (T&amp;D)'!K$24</f>
        <v>0.757701845</v>
      </c>
      <c r="BI2856" s="372">
        <f>$AZ2698*'Assumptions (T&amp;D)'!L$24</f>
        <v>0.757701845</v>
      </c>
      <c r="BJ2856" s="372">
        <f>$AZ2698*'Assumptions (T&amp;D)'!M$24</f>
        <v>0.757701845</v>
      </c>
      <c r="BK2856" s="372">
        <f>$AZ2698*'Assumptions (T&amp;D)'!N$24</f>
        <v>0.757701845</v>
      </c>
      <c r="BL2856" s="372">
        <f>$AZ2698*'Assumptions (T&amp;D)'!O$24</f>
        <v>0.757701845</v>
      </c>
      <c r="BM2856" s="372">
        <f>$AZ2698*'Assumptions (T&amp;D)'!P$24</f>
        <v>0.757701845</v>
      </c>
      <c r="BN2856" s="372">
        <f>$AZ2698*'Assumptions (T&amp;D)'!Q$24</f>
        <v>0.757701845</v>
      </c>
      <c r="BO2856" s="372">
        <f>$AZ2698*'Assumptions (T&amp;D)'!R$24</f>
        <v>0.757701845</v>
      </c>
      <c r="BP2856" s="372">
        <f>$AZ2698*'Assumptions (T&amp;D)'!S$24</f>
        <v>0.757701845</v>
      </c>
      <c r="BQ2856" s="372">
        <f>$AZ2698*'Assumptions (T&amp;D)'!T$24</f>
        <v>0.757701845</v>
      </c>
      <c r="BR2856" s="372">
        <f>$AZ2698*'Assumptions (T&amp;D)'!U$24</f>
        <v>0.757701845</v>
      </c>
      <c r="BS2856" s="372">
        <f>$AZ2698*'Assumptions (T&amp;D)'!V$24</f>
        <v>0.757701845</v>
      </c>
      <c r="BT2856" s="372">
        <f>$AZ2698*'Assumptions (T&amp;D)'!W$24</f>
        <v>0.3788509225</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0.6496622073</v>
      </c>
      <c r="BB2857" s="372">
        <f>$BA2698*'Assumptions (T&amp;D)'!D$24</f>
        <v>1.250816303</v>
      </c>
      <c r="BC2857" s="372">
        <f>$BA2698*'Assumptions (T&amp;D)'!E$24</f>
        <v>1.157264945</v>
      </c>
      <c r="BD2857" s="372">
        <f>$BA2698*'Assumptions (T&amp;D)'!F$24</f>
        <v>1.070643318</v>
      </c>
      <c r="BE2857" s="372">
        <f>$BA2698*'Assumptions (T&amp;D)'!G$24</f>
        <v>0.9892189877</v>
      </c>
      <c r="BF2857" s="372">
        <f>$BA2698*'Assumptions (T&amp;D)'!H$24</f>
        <v>0.9164568205</v>
      </c>
      <c r="BG2857" s="372">
        <f>$BA2698*'Assumptions (T&amp;D)'!I$24</f>
        <v>0.8471595184</v>
      </c>
      <c r="BH2857" s="372">
        <f>$BA2698*'Assumptions (T&amp;D)'!J$24</f>
        <v>0.7830595139</v>
      </c>
      <c r="BI2857" s="372">
        <f>$BA2698*'Assumptions (T&amp;D)'!K$24</f>
        <v>0.7726649186</v>
      </c>
      <c r="BJ2857" s="372">
        <f>$BA2698*'Assumptions (T&amp;D)'!L$24</f>
        <v>0.7726649186</v>
      </c>
      <c r="BK2857" s="372">
        <f>$BA2698*'Assumptions (T&amp;D)'!M$24</f>
        <v>0.7726649186</v>
      </c>
      <c r="BL2857" s="372">
        <f>$BA2698*'Assumptions (T&amp;D)'!N$24</f>
        <v>0.7726649186</v>
      </c>
      <c r="BM2857" s="372">
        <f>$BA2698*'Assumptions (T&amp;D)'!O$24</f>
        <v>0.7726649186</v>
      </c>
      <c r="BN2857" s="372">
        <f>$BA2698*'Assumptions (T&amp;D)'!P$24</f>
        <v>0.7726649186</v>
      </c>
      <c r="BO2857" s="372">
        <f>$BA2698*'Assumptions (T&amp;D)'!Q$24</f>
        <v>0.7726649186</v>
      </c>
      <c r="BP2857" s="372">
        <f>$BA2698*'Assumptions (T&amp;D)'!R$24</f>
        <v>0.7726649186</v>
      </c>
      <c r="BQ2857" s="372">
        <f>$BA2698*'Assumptions (T&amp;D)'!S$24</f>
        <v>0.7726649186</v>
      </c>
      <c r="BR2857" s="372">
        <f>$BA2698*'Assumptions (T&amp;D)'!T$24</f>
        <v>0.7726649186</v>
      </c>
      <c r="BS2857" s="372">
        <f>$BA2698*'Assumptions (T&amp;D)'!U$24</f>
        <v>0.7726649186</v>
      </c>
      <c r="BT2857" s="372">
        <f>$BA2698*'Assumptions (T&amp;D)'!V$24</f>
        <v>0.7726649186</v>
      </c>
      <c r="BU2857" s="372">
        <f>$BA2698*'Assumptions (T&amp;D)'!W$24</f>
        <v>0.3863324593</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8.336655125</v>
      </c>
      <c r="D2858" s="377">
        <f>(1/(1-'Assumptions (T&amp;D)'!D$26))*(D2695+D2805+(D2696-D2805-D2696*'Assumptions (T&amp;D)'!$C$25)*'Assumptions (T&amp;D)'!$C$22)</f>
        <v>8.518195466</v>
      </c>
      <c r="E2858" s="377">
        <f>(1/(1-'Assumptions (T&amp;D)'!E$26))*(E2695+E2805+(E2696-E2805-E2696*'Assumptions (T&amp;D)'!$C$25)*'Assumptions (T&amp;D)'!$C$22)</f>
        <v>8.650661698</v>
      </c>
      <c r="F2858" s="377">
        <f>(1/(1-'Assumptions (T&amp;D)'!F$26))*(F2695+F2805+(F2696-F2805-F2696*'Assumptions (T&amp;D)'!$C$25)*'Assumptions (T&amp;D)'!$C$22)</f>
        <v>9.170552457</v>
      </c>
      <c r="G2858" s="377">
        <f>(1/(1-'Assumptions (T&amp;D)'!G$26))*(G2695+G2805+(G2696-G2805-G2696*'Assumptions (T&amp;D)'!$C$25)*'Assumptions (T&amp;D)'!$C$22)</f>
        <v>9.752502761</v>
      </c>
      <c r="H2858" s="377">
        <f>(1/(1-'Assumptions (T&amp;D)'!H$26))*(H2695+H2805+(H2696-H2805-H2696*'Assumptions (T&amp;D)'!$C$25)*'Assumptions (T&amp;D)'!$C$22)</f>
        <v>11.03907027</v>
      </c>
      <c r="I2858" s="377">
        <f>(1/(1-'Assumptions (T&amp;D)'!I$26))*(I2695+I2805+(I2696-I2805-I2696*'Assumptions (T&amp;D)'!$C$25)*'Assumptions (T&amp;D)'!$C$22)</f>
        <v>11.26510908</v>
      </c>
      <c r="J2858" s="377">
        <f>(1/(1-'Assumptions (T&amp;D)'!J$26))*(J2695+J2805+(J2696-J2805-J2696*'Assumptions (T&amp;D)'!$C$25)*'Assumptions (T&amp;D)'!$C$22)</f>
        <v>12.38596943</v>
      </c>
      <c r="K2858" s="377">
        <f>(1/(1-'Assumptions (T&amp;D)'!K$26))*(K2695+K2805+(K2696-K2805-K2696*'Assumptions (T&amp;D)'!$C$25)*'Assumptions (T&amp;D)'!$C$22)</f>
        <v>13.34574072</v>
      </c>
      <c r="L2858" s="377">
        <f>(1/(1-'Assumptions (T&amp;D)'!L$26))*(L2695+L2805+(L2696-L2805-L2696*'Assumptions (T&amp;D)'!$C$25)*'Assumptions (T&amp;D)'!$C$22)</f>
        <v>13.57397617</v>
      </c>
      <c r="M2858" s="377">
        <f>(1/(1-'Assumptions (T&amp;D)'!M$26))*(M2695+M2805+(M2696-M2805-M2696*'Assumptions (T&amp;D)'!$C$25)*'Assumptions (T&amp;D)'!$C$22)</f>
        <v>14.57228315</v>
      </c>
      <c r="N2858" s="377">
        <f>(1/(1-'Assumptions (T&amp;D)'!N$26))*(N2695+N2805+(N2696-N2805-N2696*'Assumptions (T&amp;D)'!$C$25)*'Assumptions (T&amp;D)'!$C$22)</f>
        <v>15.26175152</v>
      </c>
      <c r="O2858" s="377">
        <f>(1/(1-'Assumptions (T&amp;D)'!O$26))*(O2695+O2805+(O2696-O2805-O2696*'Assumptions (T&amp;D)'!$C$25)*'Assumptions (T&amp;D)'!$C$22)</f>
        <v>16.63587536</v>
      </c>
      <c r="P2858" s="377">
        <f>(1/(1-'Assumptions (T&amp;D)'!P$26))*(P2695+P2805+(P2696-P2805-P2696*'Assumptions (T&amp;D)'!$C$25)*'Assumptions (T&amp;D)'!$C$22)</f>
        <v>18.39567676</v>
      </c>
      <c r="Q2858" s="377">
        <f>(1/(1-'Assumptions (T&amp;D)'!Q$26))*(Q2695+Q2805+(Q2696-Q2805-Q2696*'Assumptions (T&amp;D)'!$C$25)*'Assumptions (T&amp;D)'!$C$22)</f>
        <v>21.03195804</v>
      </c>
      <c r="R2858" s="377">
        <f>(1/(1-'Assumptions (T&amp;D)'!R$26))*(R2695+R2805+(R2696-R2805-R2696*'Assumptions (T&amp;D)'!$C$25)*'Assumptions (T&amp;D)'!$C$22)</f>
        <v>23.73776536</v>
      </c>
      <c r="S2858" s="377">
        <f>(1/(1-'Assumptions (T&amp;D)'!S$26))*(S2695+S2805+(S2696-S2805-S2696*'Assumptions (T&amp;D)'!$C$25)*'Assumptions (T&amp;D)'!$C$22)</f>
        <v>26.44329502</v>
      </c>
      <c r="T2858" s="377">
        <f>(1/(1-'Assumptions (T&amp;D)'!T$26))*(T2695+T2805+(T2696-T2805-T2696*'Assumptions (T&amp;D)'!$C$25)*'Assumptions (T&amp;D)'!$C$22)</f>
        <v>5.879964502</v>
      </c>
      <c r="U2858" s="377">
        <f>(1/(1-'Assumptions (T&amp;D)'!U$26))*(U2695+U2805+(U2696-U2805-U2696*'Assumptions (T&amp;D)'!$C$25)*'Assumptions (T&amp;D)'!$C$22)</f>
        <v>5.029112066</v>
      </c>
      <c r="V2858" s="377">
        <f>(1/(1-'Assumptions (T&amp;D)'!V$26))*(V2695+V2805+(V2696-V2805-V2696*'Assumptions (T&amp;D)'!$C$25)*'Assumptions (T&amp;D)'!$C$22)</f>
        <v>5.470639922</v>
      </c>
      <c r="W2858" s="377">
        <f>(1/(1-'Assumptions (T&amp;D)'!W$26))*(W2695+W2805+(W2696-W2805-W2696*'Assumptions (T&amp;D)'!$C$25)*'Assumptions (T&amp;D)'!$C$22)</f>
        <v>5.782386782</v>
      </c>
      <c r="X2858" s="377">
        <f>(1/(1-'Assumptions (T&amp;D)'!X$26))*(X2695+X2805+(X2696-X2805-X2696*'Assumptions (T&amp;D)'!$C$25)*'Assumptions (T&amp;D)'!$C$22)</f>
        <v>6.142715551</v>
      </c>
      <c r="Y2858" s="377">
        <f>(1/(1-'Assumptions (T&amp;D)'!Y$26))*(Y2695+Y2805+(Y2696-Y2805-Y2696*'Assumptions (T&amp;D)'!$C$25)*'Assumptions (T&amp;D)'!$C$22)</f>
        <v>6.57049905</v>
      </c>
      <c r="Z2858" s="377">
        <f>(1/(1-'Assumptions (T&amp;D)'!Z$26))*(Z2695+Z2805+(Z2696-Z2805-Z2696*'Assumptions (T&amp;D)'!$C$25)*'Assumptions (T&amp;D)'!$C$22)</f>
        <v>7.009655386</v>
      </c>
      <c r="AA2858" s="377">
        <f>(1/(1-'Assumptions (T&amp;D)'!AA$26))*(AA2695+AA2805+(AA2696-AA2805-AA2696*'Assumptions (T&amp;D)'!$C$25)*'Assumptions (T&amp;D)'!$C$22)</f>
        <v>7.460466912</v>
      </c>
      <c r="AB2858" s="377">
        <f>(1/(1-'Assumptions (T&amp;D)'!AB$26))*(AB2695+AB2805+(AB2696-AB2805-AB2696*'Assumptions (T&amp;D)'!$C$25)*'Assumptions (T&amp;D)'!$C$22)</f>
        <v>7.923222696</v>
      </c>
      <c r="AC2858" s="377">
        <f>(1/(1-'Assumptions (T&amp;D)'!AC$26))*(AC2695+AC2805+(AC2696-AC2805-AC2696*'Assumptions (T&amp;D)'!$C$25)*'Assumptions (T&amp;D)'!$C$22)</f>
        <v>8.398218681</v>
      </c>
      <c r="AD2858" s="377">
        <f>(1/(1-'Assumptions (T&amp;D)'!AD$26))*(AD2695+AD2805+(AD2696-AD2805-AD2696*'Assumptions (T&amp;D)'!$C$25)*'Assumptions (T&amp;D)'!$C$22)</f>
        <v>8.885757837</v>
      </c>
      <c r="AE2858" s="377">
        <f>(1/(1-'Assumptions (T&amp;D)'!AE$26))*(AE2695+AE2805+(AE2696-AE2805-AE2696*'Assumptions (T&amp;D)'!$C$25)*'Assumptions (T&amp;D)'!$C$22)</f>
        <v>9.386150329</v>
      </c>
      <c r="AF2858" s="377">
        <f>(1/(1-'Assumptions (T&amp;D)'!AF$26))*(AF2695+AF2805+(AF2696-AF2805-AF2696*'Assumptions (T&amp;D)'!$C$25)*'Assumptions (T&amp;D)'!$C$22)</f>
        <v>9.900252832</v>
      </c>
      <c r="AG2858" s="377">
        <f>(1/(1-'Assumptions (T&amp;D)'!AG$26))*(AG2695+AG2805+(AG2696-AG2805-AG2696*'Assumptions (T&amp;D)'!$C$25)*'Assumptions (T&amp;D)'!$C$22)</f>
        <v>10.41717462</v>
      </c>
      <c r="AH2858" s="377">
        <f>(1/(1-'Assumptions (T&amp;D)'!AH$26))*(AH2695+AH2805+(AH2696-AH2805-AH2696*'Assumptions (T&amp;D)'!$C$25)*'Assumptions (T&amp;D)'!$C$22)</f>
        <v>10.9416185</v>
      </c>
      <c r="AI2858" s="377">
        <f>(1/(1-'Assumptions (T&amp;D)'!AI$26))*(AI2695+AI2805+(AI2696-AI2805-AI2696*'Assumptions (T&amp;D)'!$C$25)*'Assumptions (T&amp;D)'!$C$22)</f>
        <v>11.48262753</v>
      </c>
      <c r="AJ2858" s="377">
        <f>(1/(1-'Assumptions (T&amp;D)'!AJ$26))*(AJ2695+AJ2805+(AJ2696-AJ2805-AJ2696*'Assumptions (T&amp;D)'!$C$25)*'Assumptions (T&amp;D)'!$C$22)</f>
        <v>12.03597613</v>
      </c>
      <c r="AK2858" s="377">
        <f>(1/(1-'Assumptions (T&amp;D)'!AK$26))*(AK2695+AK2805+(AK2696-AK2805-AK2696*'Assumptions (T&amp;D)'!$C$25)*'Assumptions (T&amp;D)'!$C$22)</f>
        <v>12.6058877</v>
      </c>
      <c r="AL2858" s="377">
        <f>(1/(1-'Assumptions (T&amp;D)'!AL$26))*(AL2695+AL2805+(AL2696-AL2805-AL2696*'Assumptions (T&amp;D)'!$C$25)*'Assumptions (T&amp;D)'!$C$22)</f>
        <v>13.18476091</v>
      </c>
      <c r="AM2858" s="377">
        <f>(1/(1-'Assumptions (T&amp;D)'!AM$26))*(AM2695+AM2805+(AM2696-AM2805-AM2696*'Assumptions (T&amp;D)'!$C$25)*'Assumptions (T&amp;D)'!$C$22)</f>
        <v>13.76301118</v>
      </c>
      <c r="AN2858" s="377">
        <f>(1/(1-'Assumptions (T&amp;D)'!AN$26))*(AN2695+AN2805+(AN2696-AN2805-AN2696*'Assumptions (T&amp;D)'!$C$25)*'Assumptions (T&amp;D)'!$C$22)</f>
        <v>14.36231995</v>
      </c>
      <c r="AO2858" s="377">
        <f>(1/(1-'Assumptions (T&amp;D)'!AO$26))*(AO2695+AO2805+(AO2696-AO2805-AO2696*'Assumptions (T&amp;D)'!$C$25)*'Assumptions (T&amp;D)'!$C$22)</f>
        <v>14.96845191</v>
      </c>
      <c r="AP2858" s="377">
        <f>(1/(1-'Assumptions (T&amp;D)'!AP$26))*(AP2695+AP2805+(AP2696-AP2805-AP2696*'Assumptions (T&amp;D)'!$C$25)*'Assumptions (T&amp;D)'!$C$22)</f>
        <v>15.58268709</v>
      </c>
      <c r="AQ2858" s="377">
        <f>(1/(1-'Assumptions (T&amp;D)'!AQ$26))*(AQ2695+AQ2805+(AQ2696-AQ2805-AQ2696*'Assumptions (T&amp;D)'!$C$25)*'Assumptions (T&amp;D)'!$C$22)</f>
        <v>16.19751056</v>
      </c>
      <c r="AR2858" s="377">
        <f>(1/(1-'Assumptions (T&amp;D)'!AR$26))*(AR2695+AR2805+(AR2696-AR2805-AR2696*'Assumptions (T&amp;D)'!$C$25)*'Assumptions (T&amp;D)'!$C$22)</f>
        <v>16.76562887</v>
      </c>
      <c r="AS2858" s="377">
        <f>(1/(1-'Assumptions (T&amp;D)'!AS$26))*(AS2695+AS2805+(AS2696-AS2805-AS2696*'Assumptions (T&amp;D)'!$C$25)*'Assumptions (T&amp;D)'!$C$22)</f>
        <v>17.36728159</v>
      </c>
      <c r="AT2858" s="377">
        <f>(1/(1-'Assumptions (T&amp;D)'!AT$26))*(AT2695+AT2805+(AT2696-AT2805-AT2696*'Assumptions (T&amp;D)'!$C$25)*'Assumptions (T&amp;D)'!$C$22)</f>
        <v>17.94413816</v>
      </c>
      <c r="AU2858" s="377">
        <f>(1/(1-'Assumptions (T&amp;D)'!AU$26))*(AU2695+AU2805+(AU2696-AU2805-AU2696*'Assumptions (T&amp;D)'!$C$25)*'Assumptions (T&amp;D)'!$C$22)</f>
        <v>18.45393343</v>
      </c>
      <c r="AV2858" s="377">
        <f>(1/(1-'Assumptions (T&amp;D)'!AV$26))*(AV2695+AV2805+(AV2696-AV2805-AV2696*'Assumptions (T&amp;D)'!$C$25)*'Assumptions (T&amp;D)'!$C$22)</f>
        <v>18.93804763</v>
      </c>
      <c r="AW2858" s="377">
        <f>(1/(1-'Assumptions (T&amp;D)'!AW$26))*(AW2695+AW2805+(AW2696-AW2805-AW2696*'Assumptions (T&amp;D)'!$C$25)*'Assumptions (T&amp;D)'!$C$22)</f>
        <v>19.45878384</v>
      </c>
      <c r="AX2858" s="377">
        <f>(1/(1-'Assumptions (T&amp;D)'!AX$26))*(AX2695+AX2805+(AX2696-AX2805-AX2696*'Assumptions (T&amp;D)'!$C$25)*'Assumptions (T&amp;D)'!$C$22)</f>
        <v>20.04285355</v>
      </c>
      <c r="AY2858" s="377">
        <f>(1/(1-'Assumptions (T&amp;D)'!AY$26))*(AY2695+AY2805+(AY2696-AY2805-AY2696*'Assumptions (T&amp;D)'!$C$25)*'Assumptions (T&amp;D)'!$C$22)</f>
        <v>20.64486598</v>
      </c>
      <c r="AZ2858" s="377">
        <f>(1/(1-'Assumptions (T&amp;D)'!AZ$26))*(AZ2695+AZ2805+(AZ2696-AZ2805-AZ2696*'Assumptions (T&amp;D)'!$C$25)*'Assumptions (T&amp;D)'!$C$22)</f>
        <v>21.33234491</v>
      </c>
      <c r="BA2858" s="377">
        <f>(1/(1-'Assumptions (T&amp;D)'!BA$26))*(BA2695+BA2805+(BA2696-BA2805-BA2696*'Assumptions (T&amp;D)'!$C$25)*'Assumptions (T&amp;D)'!$C$22)</f>
        <v>22.03536248</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4.766886689</v>
      </c>
      <c r="D2859" s="372">
        <f>IF(D2858-D2695-D2806-D2753&gt;0,(1-'Assumptions (T&amp;D)'!D$26)*(D2858-D2695-D2806+D2753)-D2700+D2701+Model!D2806,D2858-D2695-D2700+D2701+D2753)</f>
        <v>4.736520217</v>
      </c>
      <c r="E2859" s="372">
        <f>IF(E2858-E2695-E2806-E2753&gt;0,(1-'Assumptions (T&amp;D)'!E$26)*(E2858-E2695-E2806+E2753)-E2700+E2701+Model!E2806,E2858-E2695-E2700+E2701+E2753)</f>
        <v>4.814297494</v>
      </c>
      <c r="F2859" s="372">
        <f>IF(F2858-F2695-F2806-F2753&gt;0,(1-'Assumptions (T&amp;D)'!F$26)*(F2858-F2695-F2806+F2753)-F2700+F2701+Model!F2806,F2858-F2695-F2700+F2701+F2753)</f>
        <v>5.061843682</v>
      </c>
      <c r="G2859" s="372">
        <f>IF(G2858-G2695-G2806-G2753&gt;0,(1-'Assumptions (T&amp;D)'!G$26)*(G2858-G2695-G2806+G2753)-G2700+G2701+Model!G2806,G2858-G2695-G2700+G2701+G2753)</f>
        <v>5.318068846</v>
      </c>
      <c r="H2859" s="372">
        <f>IF(H2858-H2695-H2806-H2753&gt;0,(1-'Assumptions (T&amp;D)'!H$26)*(H2858-H2695-H2806+H2753)-H2700+H2701+Model!H2806,H2858-H2695-H2700+H2701+H2753)</f>
        <v>5.576602939</v>
      </c>
      <c r="I2859" s="372">
        <f>IF(I2858-I2695-I2806-I2753&gt;0,(1-'Assumptions (T&amp;D)'!I$26)*(I2858-I2695-I2806+I2753)-I2700+I2701+Model!I2806,I2858-I2695-I2700+I2701+I2753)</f>
        <v>5.460690532</v>
      </c>
      <c r="J2859" s="372">
        <f>IF(J2858-J2695-J2806-J2753&gt;0,(1-'Assumptions (T&amp;D)'!J$26)*(J2858-J2695-J2806+J2753)-J2700+J2701+Model!J2806,J2858-J2695-J2700+J2701+J2753)</f>
        <v>6.023013068</v>
      </c>
      <c r="K2859" s="372">
        <f>IF(K2858-K2695-K2806-K2753&gt;0,(1-'Assumptions (T&amp;D)'!K$26)*(K2858-K2695-K2806+K2753)-K2700+K2701+Model!K2806,K2858-K2695-K2700+K2701+K2753)</f>
        <v>6.442485629</v>
      </c>
      <c r="L2859" s="372">
        <f>IF(L2858-L2695-L2806-L2753&gt;0,(1-'Assumptions (T&amp;D)'!L$26)*(L2858-L2695-L2806+L2753)-L2700+L2701+Model!L2806,L2858-L2695-L2700+L2701+L2753)</f>
        <v>6.50808717</v>
      </c>
      <c r="M2859" s="372">
        <f>IF(M2858-M2695-M2806-M2753&gt;0,(1-'Assumptions (T&amp;D)'!M$26)*(M2858-M2695-M2806+M2753)-M2700+M2701+Model!M2806,M2858-M2695-M2700+M2701+M2753)</f>
        <v>6.879456329</v>
      </c>
      <c r="N2859" s="372">
        <f>IF(N2858-N2695-N2806-N2753&gt;0,(1-'Assumptions (T&amp;D)'!N$26)*(N2858-N2695-N2806+N2753)-N2700+N2701+Model!N2806,N2858-N2695-N2700+N2701+N2753)</f>
        <v>6.713551806</v>
      </c>
      <c r="O2859" s="372">
        <f>IF(O2858-O2695-O2806-O2753&gt;0,(1-'Assumptions (T&amp;D)'!O$26)*(O2858-O2695-O2806+O2753)-O2700+O2701+Model!O2806,O2858-O2695-O2700+O2701+O2753)</f>
        <v>7.709061475</v>
      </c>
      <c r="P2859" s="372">
        <f>IF(P2858-P2695-P2806-P2753&gt;0,(1-'Assumptions (T&amp;D)'!P$26)*(P2858-P2695-P2806+P2753)-P2700+P2701+Model!P2806,P2858-P2695-P2700+P2701+P2753)</f>
        <v>8.076790049</v>
      </c>
      <c r="Q2859" s="372">
        <f>IF(Q2858-Q2695-Q2806-Q2753&gt;0,(1-'Assumptions (T&amp;D)'!Q$26)*(Q2858-Q2695-Q2806+Q2753)-Q2700+Q2701+Model!Q2806,Q2858-Q2695-Q2700+Q2701+Q2753)</f>
        <v>7.991763901</v>
      </c>
      <c r="R2859" s="372">
        <f>IF(R2858-R2695-R2806-R2753&gt;0,(1-'Assumptions (T&amp;D)'!R$26)*(R2858-R2695-R2806+R2753)-R2700+R2701+Model!R2806,R2858-R2695-R2700+R2701+R2753)</f>
        <v>8.845655039</v>
      </c>
      <c r="S2859" s="372">
        <f>IF(S2858-S2695-S2806-S2753&gt;0,(1-'Assumptions (T&amp;D)'!S$26)*(S2858-S2695-S2806+S2753)-S2700+S2701+Model!S2806,S2858-S2695-S2700+S2701+S2753)</f>
        <v>10.59764848</v>
      </c>
      <c r="T2859" s="372">
        <f>IF(T2858-T2695-T2806-T2753&gt;0,(1-'Assumptions (T&amp;D)'!T$26)*(T2858-T2695-T2806+T2753)-T2700+T2701+Model!T2806,T2858-T2695-T2700+T2701+T2753)</f>
        <v>-1.807824034</v>
      </c>
      <c r="U2859" s="372">
        <f>IF(U2858-U2695-U2806-U2753&gt;0,(1-'Assumptions (T&amp;D)'!U$26)*(U2858-U2695-U2806+U2753)-U2700+U2701+Model!U2806,U2858-U2695-U2700+U2701+U2753)</f>
        <v>-2.605864015</v>
      </c>
      <c r="V2859" s="372">
        <f>IF(V2858-V2695-V2806-V2753&gt;0,(1-'Assumptions (T&amp;D)'!V$26)*(V2858-V2695-V2806+V2753)-V2700+V2701+Model!V2806,V2858-V2695-V2700+V2701+V2753)</f>
        <v>-2.658687977</v>
      </c>
      <c r="W2859" s="372">
        <f>IF(W2858-W2695-W2806-W2753&gt;0,(1-'Assumptions (T&amp;D)'!W$26)*(W2858-W2695-W2806+W2753)-W2700+W2701+Model!W2806,W2858-W2695-W2700+W2701+W2753)</f>
        <v>-2.670943585</v>
      </c>
      <c r="X2859" s="372">
        <f>IF(X2858-X2695-X2806-X2753&gt;0,(1-'Assumptions (T&amp;D)'!X$26)*(X2858-X2695-X2806+X2753)-X2700+X2701+Model!X2806,X2858-X2695-X2700+X2701+X2753)</f>
        <v>-3.355261764</v>
      </c>
      <c r="Y2859" s="372">
        <f>IF(Y2858-Y2695-Y2806-Y2753&gt;0,(1-'Assumptions (T&amp;D)'!Y$26)*(Y2858-Y2695-Y2806+Y2753)-Y2700+Y2701+Model!Y2806,Y2858-Y2695-Y2700+Y2701+Y2753)</f>
        <v>-3.37370307</v>
      </c>
      <c r="Z2859" s="372">
        <f>IF(Z2858-Z2695-Z2806-Z2753&gt;0,(1-'Assumptions (T&amp;D)'!Z$26)*(Z2858-Z2695-Z2806+Z2753)-Z2700+Z2701+Model!Z2806,Z2858-Z2695-Z2700+Z2701+Z2753)</f>
        <v>-3.390327604</v>
      </c>
      <c r="AA2859" s="372">
        <f>IF(AA2858-AA2695-AA2806-AA2753&gt;0,(1-'Assumptions (T&amp;D)'!AA$26)*(AA2858-AA2695-AA2806+AA2753)-AA2700+AA2701+Model!AA2806,AA2858-AA2695-AA2700+AA2701+AA2753)</f>
        <v>-3.388835995</v>
      </c>
      <c r="AB2859" s="372">
        <f>IF(AB2858-AB2695-AB2806-AB2753&gt;0,(1-'Assumptions (T&amp;D)'!AB$26)*(AB2858-AB2695-AB2806+AB2753)-AB2700+AB2701+Model!AB2806,AB2858-AB2695-AB2700+AB2701+AB2753)</f>
        <v>-3.377811562</v>
      </c>
      <c r="AC2859" s="372">
        <f>IF(AC2858-AC2695-AC2806-AC2753&gt;0,(1-'Assumptions (T&amp;D)'!AC$26)*(AC2858-AC2695-AC2806+AC2753)-AC2700+AC2701+Model!AC2806,AC2858-AC2695-AC2700+AC2701+AC2753)</f>
        <v>-3.326935791</v>
      </c>
      <c r="AD2859" s="372">
        <f>IF(AD2858-AD2695-AD2806-AD2753&gt;0,(1-'Assumptions (T&amp;D)'!AD$26)*(AD2858-AD2695-AD2806+AD2753)-AD2700+AD2701+Model!AD2806,AD2858-AD2695-AD2700+AD2701+AD2753)</f>
        <v>-3.295480805</v>
      </c>
      <c r="AE2859" s="372">
        <f>IF(AE2858-AE2695-AE2806-AE2753&gt;0,(1-'Assumptions (T&amp;D)'!AE$26)*(AE2858-AE2695-AE2806+AE2753)-AE2700+AE2701+Model!AE2806,AE2858-AE2695-AE2700+AE2701+AE2753)</f>
        <v>-3.225964306</v>
      </c>
      <c r="AF2859" s="372">
        <f>IF(AF2858-AF2695-AF2806-AF2753&gt;0,(1-'Assumptions (T&amp;D)'!AF$26)*(AF2858-AF2695-AF2806+AF2753)-AF2700+AF2701+Model!AF2806,AF2858-AF2695-AF2700+AF2701+AF2753)</f>
        <v>-3.081316391</v>
      </c>
      <c r="AG2859" s="372">
        <f>IF(AG2858-AG2695-AG2806-AG2753&gt;0,(1-'Assumptions (T&amp;D)'!AG$26)*(AG2858-AG2695-AG2806+AG2753)-AG2700+AG2701+Model!AG2806,AG2858-AG2695-AG2700+AG2701+AG2753)</f>
        <v>-2.919842208</v>
      </c>
      <c r="AH2859" s="372">
        <f>IF(AH2858-AH2695-AH2806-AH2753&gt;0,(1-'Assumptions (T&amp;D)'!AH$26)*(AH2858-AH2695-AH2806+AH2753)-AH2700+AH2701+Model!AH2806,AH2858-AH2695-AH2700+AH2701+AH2753)</f>
        <v>-2.784471848</v>
      </c>
      <c r="AI2859" s="372">
        <f>IF(AI2858-AI2695-AI2806-AI2753&gt;0,(1-'Assumptions (T&amp;D)'!AI$26)*(AI2858-AI2695-AI2806+AI2753)-AI2700+AI2701+Model!AI2806,AI2858-AI2695-AI2700+AI2701+AI2753)</f>
        <v>-2.650642664</v>
      </c>
      <c r="AJ2859" s="372">
        <f>IF(AJ2858-AJ2695-AJ2806-AJ2753&gt;0,(1-'Assumptions (T&amp;D)'!AJ$26)*(AJ2858-AJ2695-AJ2806+AJ2753)-AJ2700+AJ2701+Model!AJ2806,AJ2858-AJ2695-AJ2700+AJ2701+AJ2753)</f>
        <v>-2.5540511</v>
      </c>
      <c r="AK2859" s="372">
        <f>IF(AK2858-AK2695-AK2806-AK2753&gt;0,(1-'Assumptions (T&amp;D)'!AK$26)*(AK2858-AK2695-AK2806+AK2753)-AK2700+AK2701+Model!AK2806,AK2858-AK2695-AK2700+AK2701+AK2753)</f>
        <v>-2.480034737</v>
      </c>
      <c r="AL2859" s="372">
        <f>IF(AL2858-AL2695-AL2806-AL2753&gt;0,(1-'Assumptions (T&amp;D)'!AL$26)*(AL2858-AL2695-AL2806+AL2753)-AL2700+AL2701+Model!AL2806,AL2858-AL2695-AL2700+AL2701+AL2753)</f>
        <v>-2.456416125</v>
      </c>
      <c r="AM2859" s="372">
        <f>IF(AM2858-AM2695-AM2806-AM2753&gt;0,(1-'Assumptions (T&amp;D)'!AM$26)*(AM2858-AM2695-AM2806+AM2753)-AM2700+AM2701+Model!AM2806,AM2858-AM2695-AM2700+AM2701+AM2753)</f>
        <v>-2.439064303</v>
      </c>
      <c r="AN2859" s="372">
        <f>IF(AN2858-AN2695-AN2806-AN2753&gt;0,(1-'Assumptions (T&amp;D)'!AN$26)*(AN2858-AN2695-AN2806+AN2753)-AN2700+AN2701+Model!AN2806,AN2858-AN2695-AN2700+AN2701+AN2753)</f>
        <v>-2.354454551</v>
      </c>
      <c r="AO2859" s="372">
        <f>IF(AO2858-AO2695-AO2806-AO2753&gt;0,(1-'Assumptions (T&amp;D)'!AO$26)*(AO2858-AO2695-AO2806+AO2753)-AO2700+AO2701+Model!AO2806,AO2858-AO2695-AO2700+AO2701+AO2753)</f>
        <v>-2.153110466</v>
      </c>
      <c r="AP2859" s="372">
        <f>IF(AP2858-AP2695-AP2806-AP2753&gt;0,(1-'Assumptions (T&amp;D)'!AP$26)*(AP2858-AP2695-AP2806+AP2753)-AP2700+AP2701+Model!AP2806,AP2858-AP2695-AP2700+AP2701+AP2753)</f>
        <v>-2.248495659</v>
      </c>
      <c r="AQ2859" s="372">
        <f>IF(AQ2858-AQ2695-AQ2806-AQ2753&gt;0,(1-'Assumptions (T&amp;D)'!AQ$26)*(AQ2858-AQ2695-AQ2806+AQ2753)-AQ2700+AQ2701+Model!AQ2806,AQ2858-AQ2695-AQ2700+AQ2701+AQ2753)</f>
        <v>-2.11874398</v>
      </c>
      <c r="AR2859" s="372">
        <f>IF(AR2858-AR2695-AR2806-AR2753&gt;0,(1-'Assumptions (T&amp;D)'!AR$26)*(AR2858-AR2695-AR2806+AR2753)-AR2700+AR2701+Model!AR2806,AR2858-AR2695-AR2700+AR2701+AR2753)</f>
        <v>-1.827155987</v>
      </c>
      <c r="AS2859" s="372">
        <f>IF(AS2858-AS2695-AS2806-AS2753&gt;0,(1-'Assumptions (T&amp;D)'!AS$26)*(AS2858-AS2695-AS2806+AS2753)-AS2700+AS2701+Model!AS2806,AS2858-AS2695-AS2700+AS2701+AS2753)</f>
        <v>-1.777568581</v>
      </c>
      <c r="AT2859" s="372">
        <f>IF(AT2858-AT2695-AT2806-AT2753&gt;0,(1-'Assumptions (T&amp;D)'!AT$26)*(AT2858-AT2695-AT2806+AT2753)-AT2700+AT2701+Model!AT2806,AT2858-AT2695-AT2700+AT2701+AT2753)</f>
        <v>-1.742487149</v>
      </c>
      <c r="AU2859" s="372">
        <f>IF(AU2858-AU2695-AU2806-AU2753&gt;0,(1-'Assumptions (T&amp;D)'!AU$26)*(AU2858-AU2695-AU2806+AU2753)-AU2700+AU2701+Model!AU2806,AU2858-AU2695-AU2700+AU2701+AU2753)</f>
        <v>-1.870933963</v>
      </c>
      <c r="AV2859" s="372">
        <f>IF(AV2858-AV2695-AV2806-AV2753&gt;0,(1-'Assumptions (T&amp;D)'!AV$26)*(AV2858-AV2695-AV2806+AV2753)-AV2700+AV2701+Model!AV2806,AV2858-AV2695-AV2700+AV2701+AV2753)</f>
        <v>-1.84928337</v>
      </c>
      <c r="AW2859" s="372">
        <f>IF(AW2858-AW2695-AW2806-AW2753&gt;0,(1-'Assumptions (T&amp;D)'!AW$26)*(AW2858-AW2695-AW2806+AW2753)-AW2700+AW2701+Model!AW2806,AW2858-AW2695-AW2700+AW2701+AW2753)</f>
        <v>-1.912049057</v>
      </c>
      <c r="AX2859" s="372">
        <f>IF(AX2858-AX2695-AX2806-AX2753&gt;0,(1-'Assumptions (T&amp;D)'!AX$26)*(AX2858-AX2695-AX2806+AX2753)-AX2700+AX2701+Model!AX2806,AX2858-AX2695-AX2700+AX2701+AX2753)</f>
        <v>-1.859397241</v>
      </c>
      <c r="AY2859" s="372">
        <f>IF(AY2858-AY2695-AY2806-AY2753&gt;0,(1-'Assumptions (T&amp;D)'!AY$26)*(AY2858-AY2695-AY2806+AY2753)-AY2700+AY2701+Model!AY2806,AY2858-AY2695-AY2700+AY2701+AY2753)</f>
        <v>-1.859162138</v>
      </c>
      <c r="AZ2859" s="372">
        <f>IF(AZ2858-AZ2695-AZ2806-AZ2753&gt;0,(1-'Assumptions (T&amp;D)'!AZ$26)*(AZ2858-AZ2695-AZ2806+AZ2753)-AZ2700+AZ2701+Model!AZ2806,AZ2858-AZ2695-AZ2700+AZ2701+AZ2753)</f>
        <v>-2.958548005</v>
      </c>
      <c r="BA2859" s="372">
        <f>IF(BA2858-BA2695-BA2806-BA2753&gt;0,(1-'Assumptions (T&amp;D)'!BA$26)*(BA2858-BA2695-BA2806+BA2753)-BA2700+BA2701+Model!BA2806,BA2858-BA2695-BA2700+BA2701+BA2753)</f>
        <v>-2.909320084</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2.659516451</v>
      </c>
      <c r="D2860" s="372">
        <f>IF(D2858-D2695-D2806-D2753&gt;0,'Assumptions (T&amp;D)'!D$26*(D2858-D2695-D2806+D2753),0)</f>
        <v>2.691213433</v>
      </c>
      <c r="E2860" s="372">
        <f>IF(E2858-E2695-E2806-E2753&gt;0,'Assumptions (T&amp;D)'!E$26*(E2858-E2695-E2806+E2753),0)</f>
        <v>2.684028299</v>
      </c>
      <c r="F2860" s="372">
        <f>IF(F2858-F2695-F2806-F2753&gt;0,'Assumptions (T&amp;D)'!F$26*(F2858-F2695-F2806+F2753),0)</f>
        <v>2.826418124</v>
      </c>
      <c r="G2860" s="372">
        <f>IF(G2858-G2695-G2806-G2753&gt;0,'Assumptions (T&amp;D)'!G$26*(G2858-G2695-G2806+G2753),0)</f>
        <v>2.949191179</v>
      </c>
      <c r="H2860" s="372">
        <f>IF(H2858-H2695-H2806-H2753&gt;0,'Assumptions (T&amp;D)'!H$26*(H2858-H2695-H2806+H2753),0)</f>
        <v>3.154307446</v>
      </c>
      <c r="I2860" s="372">
        <f>IF(I2858-I2695-I2806-I2753&gt;0,'Assumptions (T&amp;D)'!I$26*(I2858-I2695-I2806+I2753),0)</f>
        <v>3.249261366</v>
      </c>
      <c r="J2860" s="372">
        <f>IF(J2858-J2695-J2806-J2753&gt;0,'Assumptions (T&amp;D)'!J$26*(J2858-J2695-J2806+J2753),0)</f>
        <v>3.499921346</v>
      </c>
      <c r="K2860" s="372">
        <f>IF(K2858-K2695-K2806-K2753&gt;0,'Assumptions (T&amp;D)'!K$26*(K2858-K2695-K2806+K2753),0)</f>
        <v>3.738295607</v>
      </c>
      <c r="L2860" s="372">
        <f>IF(L2858-L2695-L2806-L2753&gt;0,'Assumptions (T&amp;D)'!L$26*(L2858-L2695-L2806+L2753),0)</f>
        <v>3.926821726</v>
      </c>
      <c r="M2860" s="372">
        <f>IF(M2858-M2695-M2806-M2753&gt;0,'Assumptions (T&amp;D)'!M$26*(M2858-M2695-M2806+M2753),0)</f>
        <v>4.209880096</v>
      </c>
      <c r="N2860" s="372">
        <f>IF(N2858-N2695-N2806-N2753&gt;0,'Assumptions (T&amp;D)'!N$26*(N2858-N2695-N2806+N2753),0)</f>
        <v>4.470903782</v>
      </c>
      <c r="O2860" s="372">
        <f>IF(O2858-O2695-O2806-O2753&gt;0,'Assumptions (T&amp;D)'!O$26*(O2858-O2695-O2806+O2753),0)</f>
        <v>4.822606034</v>
      </c>
      <c r="P2860" s="372">
        <f>IF(P2858-P2695-P2806-P2753&gt;0,'Assumptions (T&amp;D)'!P$26*(P2858-P2695-P2806+P2753),0)</f>
        <v>5.31586698</v>
      </c>
      <c r="Q2860" s="372">
        <f>IF(Q2858-Q2695-Q2806-Q2753&gt;0,'Assumptions (T&amp;D)'!Q$26*(Q2858-Q2695-Q2806+Q2753),0)</f>
        <v>5.931268502</v>
      </c>
      <c r="R2860" s="372">
        <f>IF(R2858-R2695-R2806-R2753&gt;0,'Assumptions (T&amp;D)'!R$26*(R2858-R2695-R2806+R2753),0)</f>
        <v>6.572785967</v>
      </c>
      <c r="S2860" s="372">
        <f>IF(S2858-S2695-S2806-S2753&gt;0,'Assumptions (T&amp;D)'!S$26*(S2858-S2695-S2806+S2753),0)</f>
        <v>7.243298167</v>
      </c>
      <c r="T2860" s="372">
        <f>IF(T2858-T2695-T2806-T2753&gt;0,'Assumptions (T&amp;D)'!T$26*(T2858-T2695-T2806+T2753),0)</f>
        <v>0.07440983309</v>
      </c>
      <c r="U2860" s="372">
        <f>IF(U2858-U2695-U2806-U2753&gt;0,'Assumptions (T&amp;D)'!U$26*(U2858-U2695-U2806+U2753),0)</f>
        <v>-0.1986309363</v>
      </c>
      <c r="V2860" s="372">
        <f>IF(V2858-V2695-V2806-V2753&gt;0,'Assumptions (T&amp;D)'!V$26*(V2858-V2695-V2806+V2753),0)</f>
        <v>-0.2101714439</v>
      </c>
      <c r="W2860" s="372">
        <f>IF(W2858-W2695-W2806-W2753&gt;0,'Assumptions (T&amp;D)'!W$26*(W2858-W2695-W2806+W2753),0)</f>
        <v>-0.2245709648</v>
      </c>
      <c r="X2860" s="372">
        <f>IF(X2858-X2695-X2806-X2753&gt;0,'Assumptions (T&amp;D)'!X$26*(X2858-X2695-X2806+X2753),0)</f>
        <v>-0.2390988957</v>
      </c>
      <c r="Y2860" s="372">
        <f>IF(Y2858-Y2695-Y2806-Y2753&gt;0,'Assumptions (T&amp;D)'!Y$26*(Y2858-Y2695-Y2806+Y2753),0)</f>
        <v>-0.258855115</v>
      </c>
      <c r="Z2860" s="372">
        <f>IF(Z2858-Z2695-Z2806-Z2753&gt;0,'Assumptions (T&amp;D)'!Z$26*(Z2858-Z2695-Z2806+Z2753),0)</f>
        <v>-0.2783384586</v>
      </c>
      <c r="AA2860" s="372">
        <f>IF(AA2858-AA2695-AA2806-AA2753&gt;0,'Assumptions (T&amp;D)'!AA$26*(AA2858-AA2695-AA2806+AA2753),0)</f>
        <v>-0.2967908922</v>
      </c>
      <c r="AB2860" s="372">
        <f>IF(AB2858-AB2695-AB2806-AB2753&gt;0,'Assumptions (T&amp;D)'!AB$26*(AB2858-AB2695-AB2806+AB2753),0)</f>
        <v>-0.3125909567</v>
      </c>
      <c r="AC2860" s="372">
        <f>IF(AC2858-AC2695-AC2806-AC2753&gt;0,'Assumptions (T&amp;D)'!AC$26*(AC2858-AC2695-AC2806+AC2753),0)</f>
        <v>-0.3230171332</v>
      </c>
      <c r="AD2860" s="372">
        <f>IF(AD2858-AD2695-AD2806-AD2753&gt;0,'Assumptions (T&amp;D)'!AD$26*(AD2858-AD2695-AD2806+AD2753),0)</f>
        <v>-0.3299724699</v>
      </c>
      <c r="AE2860" s="372">
        <f>IF(AE2858-AE2695-AE2806-AE2753&gt;0,'Assumptions (T&amp;D)'!AE$26*(AE2858-AE2695-AE2806+AE2753),0)</f>
        <v>-0.3353112523</v>
      </c>
      <c r="AF2860" s="372">
        <f>IF(AF2858-AF2695-AF2806-AF2753&gt;0,'Assumptions (T&amp;D)'!AF$26*(AF2858-AF2695-AF2806+AF2753),0)</f>
        <v>-0.337102704</v>
      </c>
      <c r="AG2860" s="372">
        <f>IF(AG2858-AG2695-AG2806-AG2753&gt;0,'Assumptions (T&amp;D)'!AG$26*(AG2858-AG2695-AG2806+AG2753),0)</f>
        <v>-0.3376097722</v>
      </c>
      <c r="AH2860" s="372">
        <f>IF(AH2858-AH2695-AH2806-AH2753&gt;0,'Assumptions (T&amp;D)'!AH$26*(AH2858-AH2695-AH2806+AH2753),0)</f>
        <v>-0.3330156453</v>
      </c>
      <c r="AI2860" s="372">
        <f>IF(AI2858-AI2695-AI2806-AI2753&gt;0,'Assumptions (T&amp;D)'!AI$26*(AI2858-AI2695-AI2806+AI2753),0)</f>
        <v>-0.323808521</v>
      </c>
      <c r="AJ2860" s="372">
        <f>IF(AJ2858-AJ2695-AJ2806-AJ2753&gt;0,'Assumptions (T&amp;D)'!AJ$26*(AJ2858-AJ2695-AJ2806+AJ2753),0)</f>
        <v>-0.3112066928</v>
      </c>
      <c r="AK2860" s="372">
        <f>IF(AK2858-AK2695-AK2806-AK2753&gt;0,'Assumptions (T&amp;D)'!AK$26*(AK2858-AK2695-AK2806+AK2753),0)</f>
        <v>-0.2823555789</v>
      </c>
      <c r="AL2860" s="372">
        <f>IF(AL2858-AL2695-AL2806-AL2753&gt;0,'Assumptions (T&amp;D)'!AL$26*(AL2858-AL2695-AL2806+AL2753),0)</f>
        <v>-0.2400941926</v>
      </c>
      <c r="AM2860" s="372">
        <f>IF(AM2858-AM2695-AM2806-AM2753&gt;0,'Assumptions (T&amp;D)'!AM$26*(AM2858-AM2695-AM2806+AM2753),0)</f>
        <v>-0.2002978077</v>
      </c>
      <c r="AN2860" s="372">
        <f>IF(AN2858-AN2695-AN2806-AN2753&gt;0,'Assumptions (T&amp;D)'!AN$26*(AN2858-AN2695-AN2806+AN2753),0)</f>
        <v>-0.1684912593</v>
      </c>
      <c r="AO2860" s="372">
        <f>IF(AO2858-AO2695-AO2806-AO2753&gt;0,'Assumptions (T&amp;D)'!AO$26*(AO2858-AO2695-AO2806+AO2753),0)</f>
        <v>-0.1426599234</v>
      </c>
      <c r="AP2860" s="372">
        <f>IF(AP2858-AP2695-AP2806-AP2753&gt;0,'Assumptions (T&amp;D)'!AP$26*(AP2858-AP2695-AP2806+AP2753),0)</f>
        <v>-0.1203617601</v>
      </c>
      <c r="AQ2860" s="372">
        <f>IF(AQ2858-AQ2695-AQ2806-AQ2753&gt;0,'Assumptions (T&amp;D)'!AQ$26*(AQ2858-AQ2695-AQ2806+AQ2753),0)</f>
        <v>-0.1020224745</v>
      </c>
      <c r="AR2860" s="372">
        <f>IF(AR2858-AR2695-AR2806-AR2753&gt;0,'Assumptions (T&amp;D)'!AR$26*(AR2858-AR2695-AR2806+AR2753),0)</f>
        <v>-0.0854923861</v>
      </c>
      <c r="AS2860" s="372">
        <f>IF(AS2858-AS2695-AS2806-AS2753&gt;0,'Assumptions (T&amp;D)'!AS$26*(AS2858-AS2695-AS2806+AS2753),0)</f>
        <v>-0.05631519918</v>
      </c>
      <c r="AT2860" s="372">
        <f>IF(AT2858-AT2695-AT2806-AT2753&gt;0,'Assumptions (T&amp;D)'!AT$26*(AT2858-AT2695-AT2806+AT2753),0)</f>
        <v>-0.03513449602</v>
      </c>
      <c r="AU2860" s="372">
        <f>IF(AU2858-AU2695-AU2806-AU2753&gt;0,'Assumptions (T&amp;D)'!AU$26*(AU2858-AU2695-AU2806+AU2753),0)</f>
        <v>-0.03267217368</v>
      </c>
      <c r="AV2860" s="372">
        <f>IF(AV2858-AV2695-AV2806-AV2753&gt;0,'Assumptions (T&amp;D)'!AV$26*(AV2858-AV2695-AV2806+AV2753),0)</f>
        <v>-0.03799926276</v>
      </c>
      <c r="AW2860" s="372">
        <f>IF(AW2858-AW2695-AW2806-AW2753&gt;0,'Assumptions (T&amp;D)'!AW$26*(AW2858-AW2695-AW2806+AW2753),0)</f>
        <v>-0.0377068435</v>
      </c>
      <c r="AX2860" s="372">
        <f>IF(AX2858-AX2695-AX2806-AX2753&gt;0,'Assumptions (T&amp;D)'!AX$26*(AX2858-AX2695-AX2806+AX2753),0)</f>
        <v>-0.02632150014</v>
      </c>
      <c r="AY2860" s="372">
        <f>IF(AY2858-AY2695-AY2806-AY2753&gt;0,'Assumptions (T&amp;D)'!AY$26*(AY2858-AY2695-AY2806+AY2753),0)</f>
        <v>-0.01353434051</v>
      </c>
      <c r="AZ2860" s="372">
        <f>IF(AZ2858-AZ2695-AZ2806-AZ2753&gt;0,'Assumptions (T&amp;D)'!AZ$26*(AZ2858-AZ2695-AZ2806+AZ2753),0)</f>
        <v>-0.007592879643</v>
      </c>
      <c r="BA2860" s="372">
        <f>IF(BA2858-BA2695-BA2806-BA2753&gt;0,'Assumptions (T&amp;D)'!BA$26*(BA2858-BA2695-BA2806+BA2753),0)</f>
        <v>-0.01382172856</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7.01526178</v>
      </c>
      <c r="D2862" s="366">
        <f>('Assumptions (T&amp;D)'!D58)*'Inflation GDP Population'!C$11/'Inflation GDP Population'!$S$11</f>
        <v>6.368815753</v>
      </c>
      <c r="E2862" s="366">
        <f>('Assumptions (T&amp;D)'!E58)*'Inflation GDP Population'!D$11/'Inflation GDP Population'!$S$11</f>
        <v>6.338296533</v>
      </c>
      <c r="F2862" s="366">
        <f>('Assumptions (T&amp;D)'!F58)*'Inflation GDP Population'!E$11/'Inflation GDP Population'!$S$11</f>
        <v>6.682976838</v>
      </c>
      <c r="G2862" s="366">
        <f>('Assumptions (T&amp;D)'!G58)*'Inflation GDP Population'!F$11/'Inflation GDP Population'!$S$11</f>
        <v>6.076720542</v>
      </c>
      <c r="H2862" s="366">
        <f>('Assumptions (T&amp;D)'!H58)*'Inflation GDP Population'!G$11/'Inflation GDP Population'!$S$11</f>
        <v>6.393750764</v>
      </c>
      <c r="I2862" s="366">
        <f>('Assumptions (T&amp;D)'!I58)*'Inflation GDP Population'!H$11/'Inflation GDP Population'!$S$11</f>
        <v>6.866460274</v>
      </c>
      <c r="J2862" s="366">
        <f>('Assumptions (T&amp;D)'!J58)*'Inflation GDP Population'!I$11/'Inflation GDP Population'!$S$11</f>
        <v>7.023165135</v>
      </c>
      <c r="K2862" s="366">
        <f>('Assumptions (T&amp;D)'!K58)*'Inflation GDP Population'!J$11/'Inflation GDP Population'!$S$11</f>
        <v>7.30169416</v>
      </c>
      <c r="L2862" s="366">
        <f>('Assumptions (T&amp;D)'!L58)*'Inflation GDP Population'!K$11/'Inflation GDP Population'!$S$11</f>
        <v>7.984498854</v>
      </c>
      <c r="M2862" s="366">
        <f>('Assumptions (T&amp;D)'!M58)*'Inflation GDP Population'!L$11/'Inflation GDP Population'!$S$11</f>
        <v>8.678261682</v>
      </c>
      <c r="N2862" s="366">
        <f>('Assumptions (T&amp;D)'!N58)*'Inflation GDP Population'!M$11/'Inflation GDP Population'!$S$11</f>
        <v>8.901563497</v>
      </c>
      <c r="O2862" s="366">
        <f>('Assumptions (T&amp;D)'!O58)*'Inflation GDP Population'!N$11/'Inflation GDP Population'!$S$11</f>
        <v>9.177098311</v>
      </c>
      <c r="P2862" s="366">
        <f>('Assumptions (T&amp;D)'!P58)*'Inflation GDP Population'!O$11/'Inflation GDP Population'!$S$11</f>
        <v>8.465000022</v>
      </c>
      <c r="Q2862" s="366">
        <f>('Assumptions (T&amp;D)'!Q58)*'Inflation GDP Population'!P$11/'Inflation GDP Population'!$S$11</f>
        <v>9.41400355</v>
      </c>
      <c r="R2862" s="366">
        <f>('Assumptions (T&amp;D)'!R58)*'Inflation GDP Population'!Q$11/'Inflation GDP Population'!$S$11</f>
        <v>9.284473666</v>
      </c>
      <c r="S2862" s="366">
        <f>('Assumptions (T&amp;D)'!S58)*'Inflation GDP Population'!R$11/'Inflation GDP Population'!$S$11</f>
        <v>9.498430557</v>
      </c>
      <c r="T2862" s="366">
        <f>('Assumptions (T&amp;D)'!T58)*'Inflation GDP Population'!S$11/'Inflation GDP Population'!$S$11</f>
        <v>9.719021129</v>
      </c>
      <c r="U2862" s="366">
        <f>('Assumptions (T&amp;D)'!U58)*'Inflation GDP Population'!T$11/'Inflation GDP Population'!$S$11</f>
        <v>9.582321383</v>
      </c>
      <c r="V2862" s="367">
        <f>('Assumptions (T&amp;D)'!V58)*'Inflation GDP Population'!U$16/'Inflation GDP Population'!$S$16</f>
        <v>10.23097945</v>
      </c>
      <c r="W2862" s="367">
        <f>('Assumptions (T&amp;D)'!W58)*'Inflation GDP Population'!V$16/'Inflation GDP Population'!$S$16</f>
        <v>10.44268804</v>
      </c>
      <c r="X2862" s="367">
        <f>('Assumptions (T&amp;D)'!X58)*'Inflation GDP Population'!W$16/'Inflation GDP Population'!$S$16</f>
        <v>10.64890994</v>
      </c>
      <c r="Y2862" s="367">
        <f>('Assumptions (T&amp;D)'!Y58)*'Inflation GDP Population'!X$16/'Inflation GDP Population'!$S$16</f>
        <v>11.04951718</v>
      </c>
      <c r="Z2862" s="367">
        <f>('Assumptions (T&amp;D)'!Z58)*'Inflation GDP Population'!Y$16/'Inflation GDP Population'!$S$16</f>
        <v>11.4617939</v>
      </c>
      <c r="AA2862" s="367">
        <f>('Assumptions (T&amp;D)'!AA58)*'Inflation GDP Population'!Z$16/'Inflation GDP Population'!$S$16</f>
        <v>11.88604475</v>
      </c>
      <c r="AB2862" s="367">
        <f>('Assumptions (T&amp;D)'!AB58)*'Inflation GDP Population'!AA$16/'Inflation GDP Population'!$S$16</f>
        <v>12.3225819</v>
      </c>
      <c r="AC2862" s="367">
        <f>('Assumptions (T&amp;D)'!AC58)*'Inflation GDP Population'!AB$16/'Inflation GDP Population'!$S$16</f>
        <v>12.77172514</v>
      </c>
      <c r="AD2862" s="367">
        <f>('Assumptions (T&amp;D)'!AD58)*'Inflation GDP Population'!AC$16/'Inflation GDP Population'!$S$16</f>
        <v>13.23380213</v>
      </c>
      <c r="AE2862" s="367">
        <f>('Assumptions (T&amp;D)'!AE58)*'Inflation GDP Population'!AD$16/'Inflation GDP Population'!$S$16</f>
        <v>13.70914854</v>
      </c>
      <c r="AF2862" s="367">
        <f>('Assumptions (T&amp;D)'!AF58)*'Inflation GDP Population'!AE$16/'Inflation GDP Population'!$S$16</f>
        <v>14.19810825</v>
      </c>
      <c r="AG2862" s="367">
        <f>('Assumptions (T&amp;D)'!AG58)*'Inflation GDP Population'!AF$16/'Inflation GDP Population'!$S$16</f>
        <v>14.70103356</v>
      </c>
      <c r="AH2862" s="367">
        <f>('Assumptions (T&amp;D)'!AH58)*'Inflation GDP Population'!AG$16/'Inflation GDP Population'!$S$16</f>
        <v>15.21828537</v>
      </c>
      <c r="AI2862" s="367">
        <f>('Assumptions (T&amp;D)'!AI58)*'Inflation GDP Population'!AH$16/'Inflation GDP Population'!$S$16</f>
        <v>15.75023338</v>
      </c>
      <c r="AJ2862" s="367">
        <f>('Assumptions (T&amp;D)'!AJ58)*'Inflation GDP Population'!AI$16/'Inflation GDP Population'!$S$16</f>
        <v>16.29725632</v>
      </c>
      <c r="AK2862" s="367">
        <f>('Assumptions (T&amp;D)'!AK58)*'Inflation GDP Population'!AJ$16/'Inflation GDP Population'!$S$16</f>
        <v>16.85974213</v>
      </c>
      <c r="AL2862" s="367">
        <f>('Assumptions (T&amp;D)'!AL58)*'Inflation GDP Population'!AK$16/'Inflation GDP Population'!$S$16</f>
        <v>17.4380882</v>
      </c>
      <c r="AM2862" s="367">
        <f>('Assumptions (T&amp;D)'!AM58)*'Inflation GDP Population'!AL$16/'Inflation GDP Population'!$S$16</f>
        <v>18.03270159</v>
      </c>
      <c r="AN2862" s="367">
        <f>('Assumptions (T&amp;D)'!AN58)*'Inflation GDP Population'!AM$16/'Inflation GDP Population'!$S$16</f>
        <v>18.64399925</v>
      </c>
      <c r="AO2862" s="367">
        <f>('Assumptions (T&amp;D)'!AO58)*'Inflation GDP Population'!AN$16/'Inflation GDP Population'!$S$16</f>
        <v>19.27240826</v>
      </c>
      <c r="AP2862" s="367">
        <f>('Assumptions (T&amp;D)'!AP58)*'Inflation GDP Population'!AO$16/'Inflation GDP Population'!$S$16</f>
        <v>19.91836603</v>
      </c>
      <c r="AQ2862" s="367">
        <f>('Assumptions (T&amp;D)'!AQ58)*'Inflation GDP Population'!AP$16/'Inflation GDP Population'!$S$16</f>
        <v>20.58232062</v>
      </c>
      <c r="AR2862" s="367">
        <f>('Assumptions (T&amp;D)'!AR58)*'Inflation GDP Population'!AQ$16/'Inflation GDP Population'!$S$16</f>
        <v>21.26473091</v>
      </c>
      <c r="AS2862" s="367">
        <f>('Assumptions (T&amp;D)'!AS58)*'Inflation GDP Population'!AR$16/'Inflation GDP Population'!$S$16</f>
        <v>21.9660669</v>
      </c>
      <c r="AT2862" s="367">
        <f>('Assumptions (T&amp;D)'!AT58)*'Inflation GDP Population'!AS$16/'Inflation GDP Population'!$S$16</f>
        <v>22.68680993</v>
      </c>
      <c r="AU2862" s="367">
        <f>('Assumptions (T&amp;D)'!AU58)*'Inflation GDP Population'!AT$16/'Inflation GDP Population'!$S$16</f>
        <v>23.42745302</v>
      </c>
      <c r="AV2862" s="367">
        <f>('Assumptions (T&amp;D)'!AV58)*'Inflation GDP Population'!AU$16/'Inflation GDP Population'!$S$16</f>
        <v>24.18850105</v>
      </c>
      <c r="AW2862" s="367">
        <f>('Assumptions (T&amp;D)'!AW58)*'Inflation GDP Population'!AV$16/'Inflation GDP Population'!$S$16</f>
        <v>24.97047109</v>
      </c>
      <c r="AX2862" s="367">
        <f>('Assumptions (T&amp;D)'!AX58)*'Inflation GDP Population'!AW$16/'Inflation GDP Population'!$S$16</f>
        <v>25.77389268</v>
      </c>
      <c r="AY2862" s="367">
        <f>('Assumptions (T&amp;D)'!AY58)*'Inflation GDP Population'!AX$16/'Inflation GDP Population'!$S$16</f>
        <v>26.59930812</v>
      </c>
      <c r="AZ2862" s="367">
        <f>('Assumptions (T&amp;D)'!AZ58)*'Inflation GDP Population'!AY$16/'Inflation GDP Population'!$S$16</f>
        <v>27.44727276</v>
      </c>
      <c r="BA2862" s="367">
        <f>('Assumptions (T&amp;D)'!BA58)*'Inflation GDP Population'!AZ$16/'Inflation GDP Population'!$S$16</f>
        <v>28.31835531</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555.1607914</v>
      </c>
      <c r="D2863" s="379">
        <f>'Assumptions (T&amp;D)'!D66*(2+'Assumptions (T&amp;D)'!D9)</f>
        <v>587.4458185</v>
      </c>
      <c r="E2863" s="379">
        <f>'Assumptions (T&amp;D)'!E66*(2+'Assumptions (T&amp;D)'!E9)</f>
        <v>605.5807471</v>
      </c>
      <c r="F2863" s="379">
        <f>'Assumptions (T&amp;D)'!F66*(2+'Assumptions (T&amp;D)'!F9)</f>
        <v>635.8746513</v>
      </c>
      <c r="G2863" s="379">
        <f>'Assumptions (T&amp;D)'!G66*(2+'Assumptions (T&amp;D)'!G9)</f>
        <v>667.6273054</v>
      </c>
      <c r="H2863" s="379">
        <f>'Assumptions (T&amp;D)'!H66*(2+'Assumptions (T&amp;D)'!H9)</f>
        <v>708.0993685</v>
      </c>
      <c r="I2863" s="379">
        <f>'Assumptions (T&amp;D)'!I66*(2+'Assumptions (T&amp;D)'!I9)</f>
        <v>742.1378408</v>
      </c>
      <c r="J2863" s="379">
        <f>'Assumptions (T&amp;D)'!J66*(2+'Assumptions (T&amp;D)'!J9)</f>
        <v>779.7144058</v>
      </c>
      <c r="K2863" s="379">
        <f>'Assumptions (T&amp;D)'!K66*(2+'Assumptions (T&amp;D)'!K9)</f>
        <v>818.2990229</v>
      </c>
      <c r="L2863" s="379">
        <f>'Assumptions (T&amp;D)'!L66*(2+'Assumptions (T&amp;D)'!L9)</f>
        <v>861.4931031</v>
      </c>
      <c r="M2863" s="379">
        <f>'Assumptions (T&amp;D)'!M66*(2+'Assumptions (T&amp;D)'!M9)</f>
        <v>912.8643032</v>
      </c>
      <c r="N2863" s="379">
        <f>'Assumptions (T&amp;D)'!N66*(2+'Assumptions (T&amp;D)'!N9)</f>
        <v>943.2594716</v>
      </c>
      <c r="O2863" s="379">
        <f>'Assumptions (T&amp;D)'!O66*(2+'Assumptions (T&amp;D)'!O9)</f>
        <v>984.3264414</v>
      </c>
      <c r="P2863" s="379">
        <f>'Assumptions (T&amp;D)'!P66*(2+'Assumptions (T&amp;D)'!P9)</f>
        <v>1028.066531</v>
      </c>
      <c r="Q2863" s="379">
        <f>'Assumptions (T&amp;D)'!Q66*(2+'Assumptions (T&amp;D)'!Q9)</f>
        <v>1073.023263</v>
      </c>
      <c r="R2863" s="379">
        <f>'Assumptions (T&amp;D)'!R66*(2+'Assumptions (T&amp;D)'!R9)</f>
        <v>1125.717271</v>
      </c>
      <c r="S2863" s="379">
        <f>'Assumptions (T&amp;D)'!S66*(2+'Assumptions (T&amp;D)'!S9)</f>
        <v>1180.646193</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1.861522038</v>
      </c>
      <c r="D2864" s="371">
        <f>'Assumptions (T&amp;D)'!D68/('Assumptions (T&amp;D)'!D9)</f>
        <v>2.017773047</v>
      </c>
      <c r="E2864" s="371">
        <f>'Assumptions (T&amp;D)'!E68/('Assumptions (T&amp;D)'!E9)</f>
        <v>1.944581192</v>
      </c>
      <c r="F2864" s="371">
        <f>'Assumptions (T&amp;D)'!F68/('Assumptions (T&amp;D)'!F9)</f>
        <v>2.314741295</v>
      </c>
      <c r="G2864" s="371">
        <f>'Assumptions (T&amp;D)'!G68/('Assumptions (T&amp;D)'!G9)</f>
        <v>2.30806373</v>
      </c>
      <c r="H2864" s="371">
        <f>'Assumptions (T&amp;D)'!H68/('Assumptions (T&amp;D)'!H9)</f>
        <v>2.563476408</v>
      </c>
      <c r="I2864" s="371">
        <f>'Assumptions (T&amp;D)'!I68/('Assumptions (T&amp;D)'!I9)</f>
        <v>2.783976421</v>
      </c>
      <c r="J2864" s="371">
        <f>'Assumptions (T&amp;D)'!J68/('Assumptions (T&amp;D)'!J9)</f>
        <v>2.985697129</v>
      </c>
      <c r="K2864" s="371">
        <f>'Assumptions (T&amp;D)'!K68/('Assumptions (T&amp;D)'!K9)</f>
        <v>2.938921265</v>
      </c>
      <c r="L2864" s="371">
        <f>'Assumptions (T&amp;D)'!L68/('Assumptions (T&amp;D)'!L9)</f>
        <v>2.912142499</v>
      </c>
      <c r="M2864" s="371">
        <f>'Assumptions (T&amp;D)'!M68/('Assumptions (T&amp;D)'!M9)</f>
        <v>3.899170597</v>
      </c>
      <c r="N2864" s="371">
        <f>'Assumptions (T&amp;D)'!N68/('Assumptions (T&amp;D)'!N9)</f>
        <v>3.569908514</v>
      </c>
      <c r="O2864" s="371">
        <f>'Assumptions (T&amp;D)'!O68/('Assumptions (T&amp;D)'!O9)</f>
        <v>3.841945651</v>
      </c>
      <c r="P2864" s="371">
        <f>'Assumptions (T&amp;D)'!P68/('Assumptions (T&amp;D)'!P9)</f>
        <v>3.332748253</v>
      </c>
      <c r="Q2864" s="371">
        <f>'Assumptions (T&amp;D)'!Q68/('Assumptions (T&amp;D)'!Q9)</f>
        <v>3.629077355</v>
      </c>
      <c r="R2864" s="371">
        <f>'Assumptions (T&amp;D)'!R68/('Assumptions (T&amp;D)'!R9)</f>
        <v>4.102839684</v>
      </c>
      <c r="S2864" s="371">
        <f>'Assumptions (T&amp;D)'!S68/('Assumptions (T&amp;D)'!S9)</f>
        <v>4.232209947</v>
      </c>
      <c r="T2864" s="371">
        <f>'Assumptions (T&amp;D)'!T68/('Assumptions (T&amp;D)'!T9)</f>
        <v>4.985861657</v>
      </c>
      <c r="U2864" s="371">
        <f>'Assumptions (T&amp;D)'!U68/('Assumptions (T&amp;D)'!U9)</f>
        <v>4.985861657</v>
      </c>
      <c r="V2864" s="371">
        <f>'Assumptions (T&amp;D)'!V68/('Assumptions (T&amp;D)'!V9)</f>
        <v>4.985861657</v>
      </c>
      <c r="W2864" s="371">
        <f>'Assumptions (T&amp;D)'!W68/('Assumptions (T&amp;D)'!W9)</f>
        <v>4.985861657</v>
      </c>
      <c r="X2864" s="371">
        <f>'Assumptions (T&amp;D)'!X68/('Assumptions (T&amp;D)'!X9)</f>
        <v>4.985861657</v>
      </c>
      <c r="Y2864" s="371">
        <f>'Assumptions (T&amp;D)'!Y68/('Assumptions (T&amp;D)'!Y9)</f>
        <v>4.985861657</v>
      </c>
      <c r="Z2864" s="371">
        <f>'Assumptions (T&amp;D)'!Z68/('Assumptions (T&amp;D)'!Z9)</f>
        <v>4.985861657</v>
      </c>
      <c r="AA2864" s="371">
        <f>'Assumptions (T&amp;D)'!AA68/('Assumptions (T&amp;D)'!AA9)</f>
        <v>4.985861657</v>
      </c>
      <c r="AB2864" s="371">
        <f>'Assumptions (T&amp;D)'!AB68/('Assumptions (T&amp;D)'!AB9)</f>
        <v>4.985861657</v>
      </c>
      <c r="AC2864" s="371">
        <f>'Assumptions (T&amp;D)'!AC68/('Assumptions (T&amp;D)'!AC9)</f>
        <v>4.985861657</v>
      </c>
      <c r="AD2864" s="371">
        <f>'Assumptions (T&amp;D)'!AD68/('Assumptions (T&amp;D)'!AD9)</f>
        <v>4.985861657</v>
      </c>
      <c r="AE2864" s="371">
        <f>'Assumptions (T&amp;D)'!AE68/('Assumptions (T&amp;D)'!AE9)</f>
        <v>4.985861657</v>
      </c>
      <c r="AF2864" s="371">
        <f>'Assumptions (T&amp;D)'!AF68/('Assumptions (T&amp;D)'!AF9)</f>
        <v>4.985861657</v>
      </c>
      <c r="AG2864" s="371">
        <f>'Assumptions (T&amp;D)'!AG68/('Assumptions (T&amp;D)'!AG9)</f>
        <v>4.985861657</v>
      </c>
      <c r="AH2864" s="371">
        <f>'Assumptions (T&amp;D)'!AH68/('Assumptions (T&amp;D)'!AH9)</f>
        <v>4.985861657</v>
      </c>
      <c r="AI2864" s="371">
        <f>'Assumptions (T&amp;D)'!AI68/('Assumptions (T&amp;D)'!AI9)</f>
        <v>4.985861657</v>
      </c>
      <c r="AJ2864" s="371">
        <f>'Assumptions (T&amp;D)'!AJ68/('Assumptions (T&amp;D)'!AJ9)</f>
        <v>4.985861657</v>
      </c>
      <c r="AK2864" s="371">
        <f>'Assumptions (T&amp;D)'!AK68/('Assumptions (T&amp;D)'!AK9)</f>
        <v>4.985861657</v>
      </c>
      <c r="AL2864" s="371">
        <f>'Assumptions (T&amp;D)'!AL68/('Assumptions (T&amp;D)'!AL9)</f>
        <v>4.985861657</v>
      </c>
      <c r="AM2864" s="371">
        <f>'Assumptions (T&amp;D)'!AM68/('Assumptions (T&amp;D)'!AM9)</f>
        <v>4.985861657</v>
      </c>
      <c r="AN2864" s="371">
        <f>'Assumptions (T&amp;D)'!AN68/('Assumptions (T&amp;D)'!AN9)</f>
        <v>4.985861657</v>
      </c>
      <c r="AO2864" s="371">
        <f>'Assumptions (T&amp;D)'!AO68/('Assumptions (T&amp;D)'!AO9)</f>
        <v>4.985861657</v>
      </c>
      <c r="AP2864" s="371">
        <f>'Assumptions (T&amp;D)'!AP68/('Assumptions (T&amp;D)'!AP9)</f>
        <v>4.985861657</v>
      </c>
      <c r="AQ2864" s="371">
        <f>'Assumptions (T&amp;D)'!AQ68/('Assumptions (T&amp;D)'!AQ9)</f>
        <v>4.985861657</v>
      </c>
      <c r="AR2864" s="371">
        <f>'Assumptions (T&amp;D)'!AR68/('Assumptions (T&amp;D)'!AR9)</f>
        <v>4.985861657</v>
      </c>
      <c r="AS2864" s="371">
        <f>'Assumptions (T&amp;D)'!AS68/('Assumptions (T&amp;D)'!AS9)</f>
        <v>4.985861657</v>
      </c>
      <c r="AT2864" s="371">
        <f>'Assumptions (T&amp;D)'!AT68/('Assumptions (T&amp;D)'!AT9)</f>
        <v>4.985861657</v>
      </c>
      <c r="AU2864" s="371">
        <f>'Assumptions (T&amp;D)'!AU68/('Assumptions (T&amp;D)'!AU9)</f>
        <v>4.985861657</v>
      </c>
      <c r="AV2864" s="371">
        <f>'Assumptions (T&amp;D)'!AV68/('Assumptions (T&amp;D)'!AV9)</f>
        <v>4.985861657</v>
      </c>
      <c r="AW2864" s="371">
        <f>'Assumptions (T&amp;D)'!AW68/('Assumptions (T&amp;D)'!AW9)</f>
        <v>4.985861657</v>
      </c>
      <c r="AX2864" s="371">
        <f>'Assumptions (T&amp;D)'!AX68/('Assumptions (T&amp;D)'!AX9)</f>
        <v>4.985861657</v>
      </c>
      <c r="AY2864" s="371">
        <f>'Assumptions (T&amp;D)'!AY68/('Assumptions (T&amp;D)'!AY9)</f>
        <v>4.985861657</v>
      </c>
      <c r="AZ2864" s="371">
        <f>'Assumptions (T&amp;D)'!AZ68/('Assumptions (T&amp;D)'!AZ9)</f>
        <v>4.985861657</v>
      </c>
      <c r="BA2864" s="371">
        <f>'Assumptions (T&amp;D)'!BA68/('Assumptions (T&amp;D)'!BA9)</f>
        <v>4.985861657</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3.10671904</v>
      </c>
      <c r="D2865" s="366">
        <f>('Assumptions (T&amp;D)'!D56)*'Inflation GDP Population'!C$11/'Inflation GDP Population'!$S$11</f>
        <v>2.589955262</v>
      </c>
      <c r="E2865" s="366">
        <f>('Assumptions (T&amp;D)'!E56)*'Inflation GDP Population'!D$11/'Inflation GDP Population'!$S$11</f>
        <v>2.737822311</v>
      </c>
      <c r="F2865" s="366">
        <f>('Assumptions (T&amp;D)'!F56)*'Inflation GDP Population'!E$11/'Inflation GDP Population'!$S$11</f>
        <v>2.69848995</v>
      </c>
      <c r="G2865" s="366">
        <f>('Assumptions (T&amp;D)'!G56)*'Inflation GDP Population'!F$11/'Inflation GDP Population'!$S$11</f>
        <v>2.71090254</v>
      </c>
      <c r="H2865" s="366">
        <f>('Assumptions (T&amp;D)'!H56)*'Inflation GDP Population'!G$11/'Inflation GDP Population'!$S$11</f>
        <v>2.932929875</v>
      </c>
      <c r="I2865" s="366">
        <f>('Assumptions (T&amp;D)'!I56)*'Inflation GDP Population'!H$11/'Inflation GDP Population'!$S$11</f>
        <v>3.52843157</v>
      </c>
      <c r="J2865" s="366">
        <f>('Assumptions (T&amp;D)'!J56)*'Inflation GDP Population'!I$11/'Inflation GDP Population'!$S$11</f>
        <v>3.60174644</v>
      </c>
      <c r="K2865" s="366">
        <f>('Assumptions (T&amp;D)'!K56)*'Inflation GDP Population'!J$11/'Inflation GDP Population'!$S$11</f>
        <v>4.26116327</v>
      </c>
      <c r="L2865" s="366">
        <f>('Assumptions (T&amp;D)'!L56)*'Inflation GDP Population'!K$11/'Inflation GDP Population'!$S$11</f>
        <v>4.187655619</v>
      </c>
      <c r="M2865" s="366">
        <f>('Assumptions (T&amp;D)'!M56)*'Inflation GDP Population'!L$11/'Inflation GDP Population'!$S$11</f>
        <v>4.339361485</v>
      </c>
      <c r="N2865" s="366">
        <f>('Assumptions (T&amp;D)'!N56)*'Inflation GDP Population'!M$11/'Inflation GDP Population'!$S$11</f>
        <v>4.429267953</v>
      </c>
      <c r="O2865" s="366">
        <f>('Assumptions (T&amp;D)'!O56)*'Inflation GDP Population'!N$11/'Inflation GDP Population'!$S$11</f>
        <v>6.024340475</v>
      </c>
      <c r="P2865" s="366">
        <f>('Assumptions (T&amp;D)'!P56)*'Inflation GDP Population'!O$11/'Inflation GDP Population'!$S$11</f>
        <v>5.411546541</v>
      </c>
      <c r="Q2865" s="366">
        <f>('Assumptions (T&amp;D)'!Q56)*'Inflation GDP Population'!P$11/'Inflation GDP Population'!$S$11</f>
        <v>5.520388746</v>
      </c>
      <c r="R2865" s="366">
        <f>('Assumptions (T&amp;D)'!R56)*'Inflation GDP Population'!Q$11/'Inflation GDP Population'!$S$11</f>
        <v>5.791824228</v>
      </c>
      <c r="S2865" s="366">
        <f>('Assumptions (T&amp;D)'!S56)*'Inflation GDP Population'!R$11/'Inflation GDP Population'!$S$11</f>
        <v>6.304891575</v>
      </c>
      <c r="T2865" s="366">
        <f>('Assumptions (T&amp;D)'!T56)*'Inflation GDP Population'!S$11/'Inflation GDP Population'!$S$11</f>
        <v>6.136395137</v>
      </c>
      <c r="U2865" s="366">
        <f>('Assumptions (T&amp;D)'!U56)*'Inflation GDP Population'!T$11/'Inflation GDP Population'!$S$11</f>
        <v>6.213906053</v>
      </c>
      <c r="V2865" s="367">
        <f>('Assumptions (T&amp;D)'!V56)*'Inflation GDP Population'!U$16/'Inflation GDP Population'!$S$16</f>
        <v>6.440755945</v>
      </c>
      <c r="W2865" s="367">
        <f>('Assumptions (T&amp;D)'!W56)*'Inflation GDP Population'!V$16/'Inflation GDP Population'!$S$16</f>
        <v>6.567947802</v>
      </c>
      <c r="X2865" s="367">
        <f>('Assumptions (T&amp;D)'!X56)*'Inflation GDP Population'!W$16/'Inflation GDP Population'!$S$16</f>
        <v>6.788215967</v>
      </c>
      <c r="Y2865" s="367">
        <f>('Assumptions (T&amp;D)'!Y56)*'Inflation GDP Population'!X$16/'Inflation GDP Population'!$S$16</f>
        <v>6.968445951</v>
      </c>
      <c r="Z2865" s="367">
        <f>('Assumptions (T&amp;D)'!Z56)*'Inflation GDP Population'!Y$16/'Inflation GDP Population'!$S$16</f>
        <v>7.153147004</v>
      </c>
      <c r="AA2865" s="367">
        <f>('Assumptions (T&amp;D)'!AA56)*'Inflation GDP Population'!Z$16/'Inflation GDP Population'!$S$16</f>
        <v>7.342425427</v>
      </c>
      <c r="AB2865" s="367">
        <f>('Assumptions (T&amp;D)'!AB56)*'Inflation GDP Population'!AA$16/'Inflation GDP Population'!$S$16</f>
        <v>7.536389978</v>
      </c>
      <c r="AC2865" s="367">
        <f>('Assumptions (T&amp;D)'!AC56)*'Inflation GDP Population'!AB$16/'Inflation GDP Population'!$S$16</f>
        <v>7.735151926</v>
      </c>
      <c r="AD2865" s="367">
        <f>('Assumptions (T&amp;D)'!AD56)*'Inflation GDP Population'!AC$16/'Inflation GDP Population'!$S$16</f>
        <v>7.938825105</v>
      </c>
      <c r="AE2865" s="367">
        <f>('Assumptions (T&amp;D)'!AE56)*'Inflation GDP Population'!AD$16/'Inflation GDP Population'!$S$16</f>
        <v>8.147525976</v>
      </c>
      <c r="AF2865" s="367">
        <f>('Assumptions (T&amp;D)'!AF56)*'Inflation GDP Population'!AE$16/'Inflation GDP Population'!$S$16</f>
        <v>8.361373682</v>
      </c>
      <c r="AG2865" s="367">
        <f>('Assumptions (T&amp;D)'!AG56)*'Inflation GDP Population'!AF$16/'Inflation GDP Population'!$S$16</f>
        <v>8.580490113</v>
      </c>
      <c r="AH2865" s="367">
        <f>('Assumptions (T&amp;D)'!AH56)*'Inflation GDP Population'!AG$16/'Inflation GDP Population'!$S$16</f>
        <v>8.804999965</v>
      </c>
      <c r="AI2865" s="367">
        <f>('Assumptions (T&amp;D)'!AI56)*'Inflation GDP Population'!AH$16/'Inflation GDP Population'!$S$16</f>
        <v>9.035030806</v>
      </c>
      <c r="AJ2865" s="367">
        <f>('Assumptions (T&amp;D)'!AJ56)*'Inflation GDP Population'!AI$16/'Inflation GDP Population'!$S$16</f>
        <v>9.270713137</v>
      </c>
      <c r="AK2865" s="367">
        <f>('Assumptions (T&amp;D)'!AK56)*'Inflation GDP Population'!AJ$16/'Inflation GDP Population'!$S$16</f>
        <v>9.512180461</v>
      </c>
      <c r="AL2865" s="367">
        <f>('Assumptions (T&amp;D)'!AL56)*'Inflation GDP Population'!AK$16/'Inflation GDP Population'!$S$16</f>
        <v>9.75956935</v>
      </c>
      <c r="AM2865" s="367">
        <f>('Assumptions (T&amp;D)'!AM56)*'Inflation GDP Population'!AL$16/'Inflation GDP Population'!$S$16</f>
        <v>10.01301951</v>
      </c>
      <c r="AN2865" s="367">
        <f>('Assumptions (T&amp;D)'!AN56)*'Inflation GDP Population'!AM$16/'Inflation GDP Population'!$S$16</f>
        <v>10.27267387</v>
      </c>
      <c r="AO2865" s="367">
        <f>('Assumptions (T&amp;D)'!AO56)*'Inflation GDP Population'!AN$16/'Inflation GDP Population'!$S$16</f>
        <v>10.53867862</v>
      </c>
      <c r="AP2865" s="367">
        <f>('Assumptions (T&amp;D)'!AP56)*'Inflation GDP Population'!AO$16/'Inflation GDP Population'!$S$16</f>
        <v>10.81118331</v>
      </c>
      <c r="AQ2865" s="367">
        <f>('Assumptions (T&amp;D)'!AQ56)*'Inflation GDP Population'!AP$16/'Inflation GDP Population'!$S$16</f>
        <v>11.09034094</v>
      </c>
      <c r="AR2865" s="367">
        <f>('Assumptions (T&amp;D)'!AR56)*'Inflation GDP Population'!AQ$16/'Inflation GDP Population'!$S$16</f>
        <v>11.37630799</v>
      </c>
      <c r="AS2865" s="367">
        <f>('Assumptions (T&amp;D)'!AS56)*'Inflation GDP Population'!AR$16/'Inflation GDP Population'!$S$16</f>
        <v>11.66924454</v>
      </c>
      <c r="AT2865" s="367">
        <f>('Assumptions (T&amp;D)'!AT56)*'Inflation GDP Population'!AS$16/'Inflation GDP Population'!$S$16</f>
        <v>11.96931433</v>
      </c>
      <c r="AU2865" s="367">
        <f>('Assumptions (T&amp;D)'!AU56)*'Inflation GDP Population'!AT$16/'Inflation GDP Population'!$S$16</f>
        <v>12.27668486</v>
      </c>
      <c r="AV2865" s="367">
        <f>('Assumptions (T&amp;D)'!AV56)*'Inflation GDP Population'!AU$16/'Inflation GDP Population'!$S$16</f>
        <v>12.59152746</v>
      </c>
      <c r="AW2865" s="367">
        <f>('Assumptions (T&amp;D)'!AW56)*'Inflation GDP Population'!AV$16/'Inflation GDP Population'!$S$16</f>
        <v>12.91401738</v>
      </c>
      <c r="AX2865" s="367">
        <f>('Assumptions (T&amp;D)'!AX56)*'Inflation GDP Population'!AW$16/'Inflation GDP Population'!$S$16</f>
        <v>13.24433387</v>
      </c>
      <c r="AY2865" s="367">
        <f>('Assumptions (T&amp;D)'!AY56)*'Inflation GDP Population'!AX$16/'Inflation GDP Population'!$S$16</f>
        <v>13.58266027</v>
      </c>
      <c r="AZ2865" s="367">
        <f>('Assumptions (T&amp;D)'!AZ56)*'Inflation GDP Population'!AY$16/'Inflation GDP Population'!$S$16</f>
        <v>13.92918414</v>
      </c>
      <c r="BA2865" s="367">
        <f>('Assumptions (T&amp;D)'!BA56)*'Inflation GDP Population'!AZ$16/'Inflation GDP Population'!$S$16</f>
        <v>14.20425726</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1.242687616</v>
      </c>
      <c r="D2866" s="371">
        <f>D2865*'Assumptions (T&amp;D)'!$C$18</f>
        <v>1.035982105</v>
      </c>
      <c r="E2866" s="371">
        <f>E2865*'Assumptions (T&amp;D)'!$C$18</f>
        <v>1.095128924</v>
      </c>
      <c r="F2866" s="371">
        <f>F2865*'Assumptions (T&amp;D)'!$C$18</f>
        <v>1.07939598</v>
      </c>
      <c r="G2866" s="371">
        <f>G2865*'Assumptions (T&amp;D)'!$C$18</f>
        <v>1.084361016</v>
      </c>
      <c r="H2866" s="371">
        <f>H2865*'Assumptions (T&amp;D)'!$C$18</f>
        <v>1.17317195</v>
      </c>
      <c r="I2866" s="371">
        <f>I2865*'Assumptions (T&amp;D)'!$C$18</f>
        <v>1.411372628</v>
      </c>
      <c r="J2866" s="371">
        <f>J2865*'Assumptions (T&amp;D)'!$C$18</f>
        <v>1.440698576</v>
      </c>
      <c r="K2866" s="371">
        <f>K2865*'Assumptions (T&amp;D)'!$C$18</f>
        <v>1.704465308</v>
      </c>
      <c r="L2866" s="371">
        <f>L2865*'Assumptions (T&amp;D)'!$C$18</f>
        <v>1.675062248</v>
      </c>
      <c r="M2866" s="371">
        <f>M2865*'Assumptions (T&amp;D)'!$C$18</f>
        <v>1.735744594</v>
      </c>
      <c r="N2866" s="371">
        <f>N2865*'Assumptions (T&amp;D)'!$C$18</f>
        <v>1.771707181</v>
      </c>
      <c r="O2866" s="371">
        <f>O2865*'Assumptions (T&amp;D)'!$C$18</f>
        <v>2.40973619</v>
      </c>
      <c r="P2866" s="371">
        <f>P2865*'Assumptions (T&amp;D)'!$C$18</f>
        <v>2.164618617</v>
      </c>
      <c r="Q2866" s="371">
        <f>Q2865*'Assumptions (T&amp;D)'!$C$18</f>
        <v>2.208155498</v>
      </c>
      <c r="R2866" s="371">
        <f>R2865*'Assumptions (T&amp;D)'!$C$18</f>
        <v>2.316729691</v>
      </c>
      <c r="S2866" s="371">
        <f>S2865*'Assumptions (T&amp;D)'!$C$18</f>
        <v>2.52195663</v>
      </c>
      <c r="T2866" s="371">
        <f>T2865*'Assumptions (T&amp;D)'!$C$18</f>
        <v>2.454558055</v>
      </c>
      <c r="U2866" s="371">
        <f>U2865*'Assumptions (T&amp;D)'!$C$18</f>
        <v>2.485562421</v>
      </c>
      <c r="V2866" s="371">
        <f>V2865*'Assumptions (T&amp;D)'!$C$18</f>
        <v>2.576302378</v>
      </c>
      <c r="W2866" s="371">
        <f>W2865*'Assumptions (T&amp;D)'!$C$18</f>
        <v>2.627179121</v>
      </c>
      <c r="X2866" s="371">
        <f>X2865*'Assumptions (T&amp;D)'!$C$18</f>
        <v>2.715286387</v>
      </c>
      <c r="Y2866" s="371">
        <f>Y2865*'Assumptions (T&amp;D)'!$C$18</f>
        <v>2.787378381</v>
      </c>
      <c r="Z2866" s="371">
        <f>Z2865*'Assumptions (T&amp;D)'!$C$18</f>
        <v>2.861258801</v>
      </c>
      <c r="AA2866" s="371">
        <f>AA2865*'Assumptions (T&amp;D)'!$C$18</f>
        <v>2.936970171</v>
      </c>
      <c r="AB2866" s="371">
        <f>AB2865*'Assumptions (T&amp;D)'!$C$18</f>
        <v>3.014555991</v>
      </c>
      <c r="AC2866" s="371">
        <f>AC2865*'Assumptions (T&amp;D)'!$C$18</f>
        <v>3.094060771</v>
      </c>
      <c r="AD2866" s="371">
        <f>AD2865*'Assumptions (T&amp;D)'!$C$18</f>
        <v>3.175530042</v>
      </c>
      <c r="AE2866" s="371">
        <f>AE2865*'Assumptions (T&amp;D)'!$C$18</f>
        <v>3.25901039</v>
      </c>
      <c r="AF2866" s="371">
        <f>AF2865*'Assumptions (T&amp;D)'!$C$18</f>
        <v>3.344549473</v>
      </c>
      <c r="AG2866" s="371">
        <f>AG2865*'Assumptions (T&amp;D)'!$C$18</f>
        <v>3.432196045</v>
      </c>
      <c r="AH2866" s="371">
        <f>AH2865*'Assumptions (T&amp;D)'!$C$18</f>
        <v>3.521999986</v>
      </c>
      <c r="AI2866" s="371">
        <f>AI2865*'Assumptions (T&amp;D)'!$C$18</f>
        <v>3.614012323</v>
      </c>
      <c r="AJ2866" s="371">
        <f>AJ2865*'Assumptions (T&amp;D)'!$C$18</f>
        <v>3.708285255</v>
      </c>
      <c r="AK2866" s="371">
        <f>AK2865*'Assumptions (T&amp;D)'!$C$18</f>
        <v>3.804872184</v>
      </c>
      <c r="AL2866" s="371">
        <f>AL2865*'Assumptions (T&amp;D)'!$C$18</f>
        <v>3.90382774</v>
      </c>
      <c r="AM2866" s="371">
        <f>AM2865*'Assumptions (T&amp;D)'!$C$18</f>
        <v>4.005207805</v>
      </c>
      <c r="AN2866" s="371">
        <f>AN2865*'Assumptions (T&amp;D)'!$C$18</f>
        <v>4.109069548</v>
      </c>
      <c r="AO2866" s="371">
        <f>AO2865*'Assumptions (T&amp;D)'!$C$18</f>
        <v>4.215471447</v>
      </c>
      <c r="AP2866" s="371">
        <f>AP2865*'Assumptions (T&amp;D)'!$C$18</f>
        <v>4.324473325</v>
      </c>
      <c r="AQ2866" s="371">
        <f>AQ2865*'Assumptions (T&amp;D)'!$C$18</f>
        <v>4.436136375</v>
      </c>
      <c r="AR2866" s="371">
        <f>AR2865*'Assumptions (T&amp;D)'!$C$18</f>
        <v>4.550523195</v>
      </c>
      <c r="AS2866" s="371">
        <f>AS2865*'Assumptions (T&amp;D)'!$C$18</f>
        <v>4.667697814</v>
      </c>
      <c r="AT2866" s="371">
        <f>AT2865*'Assumptions (T&amp;D)'!$C$18</f>
        <v>4.787725732</v>
      </c>
      <c r="AU2866" s="371">
        <f>AU2865*'Assumptions (T&amp;D)'!$C$18</f>
        <v>4.910673945</v>
      </c>
      <c r="AV2866" s="371">
        <f>AV2865*'Assumptions (T&amp;D)'!$C$18</f>
        <v>5.036610986</v>
      </c>
      <c r="AW2866" s="371">
        <f>AW2865*'Assumptions (T&amp;D)'!$C$18</f>
        <v>5.165606952</v>
      </c>
      <c r="AX2866" s="371">
        <f>AX2865*'Assumptions (T&amp;D)'!$C$18</f>
        <v>5.297733546</v>
      </c>
      <c r="AY2866" s="371">
        <f>AY2865*'Assumptions (T&amp;D)'!$C$18</f>
        <v>5.433064109</v>
      </c>
      <c r="AZ2866" s="371">
        <f>AZ2865*'Assumptions (T&amp;D)'!$C$18</f>
        <v>5.571673657</v>
      </c>
      <c r="BA2866" s="371">
        <f>BA2865*'Assumptions (T&amp;D)'!$C$18</f>
        <v>5.681702903</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1.864031424</v>
      </c>
      <c r="D2867" s="371">
        <f>D2865*'Assumptions (T&amp;D)'!$C$19</f>
        <v>1.553973157</v>
      </c>
      <c r="E2867" s="371">
        <f>E2865*'Assumptions (T&amp;D)'!$C$19</f>
        <v>1.642693387</v>
      </c>
      <c r="F2867" s="371">
        <f>F2865*'Assumptions (T&amp;D)'!$C$19</f>
        <v>1.61909397</v>
      </c>
      <c r="G2867" s="371">
        <f>G2865*'Assumptions (T&amp;D)'!$C$19</f>
        <v>1.626541524</v>
      </c>
      <c r="H2867" s="371">
        <f>H2865*'Assumptions (T&amp;D)'!$C$19</f>
        <v>1.759757925</v>
      </c>
      <c r="I2867" s="371">
        <f>I2865*'Assumptions (T&amp;D)'!$C$19</f>
        <v>2.117058942</v>
      </c>
      <c r="J2867" s="371">
        <f>J2865*'Assumptions (T&amp;D)'!$C$19</f>
        <v>2.161047864</v>
      </c>
      <c r="K2867" s="371">
        <f>K2865*'Assumptions (T&amp;D)'!$C$19</f>
        <v>2.556697962</v>
      </c>
      <c r="L2867" s="371">
        <f>L2865*'Assumptions (T&amp;D)'!$C$19</f>
        <v>2.512593371</v>
      </c>
      <c r="M2867" s="371">
        <f>M2865*'Assumptions (T&amp;D)'!$C$19</f>
        <v>2.603616891</v>
      </c>
      <c r="N2867" s="371">
        <f>N2865*'Assumptions (T&amp;D)'!$C$19</f>
        <v>2.657560772</v>
      </c>
      <c r="O2867" s="371">
        <f>O2865*'Assumptions (T&amp;D)'!$C$19</f>
        <v>3.614604285</v>
      </c>
      <c r="P2867" s="371">
        <f>P2865*'Assumptions (T&amp;D)'!$C$19</f>
        <v>3.246927925</v>
      </c>
      <c r="Q2867" s="371">
        <f>Q2865*'Assumptions (T&amp;D)'!$C$19</f>
        <v>3.312233247</v>
      </c>
      <c r="R2867" s="371">
        <f>R2865*'Assumptions (T&amp;D)'!$C$19</f>
        <v>3.475094537</v>
      </c>
      <c r="S2867" s="371">
        <f>S2865*'Assumptions (T&amp;D)'!$C$19</f>
        <v>3.782934945</v>
      </c>
      <c r="T2867" s="371">
        <f>T2865*'Assumptions (T&amp;D)'!$C$19</f>
        <v>3.681837082</v>
      </c>
      <c r="U2867" s="371">
        <f>U2865*'Assumptions (T&amp;D)'!$C$19</f>
        <v>3.728343632</v>
      </c>
      <c r="V2867" s="371">
        <f>V2865*'Assumptions (T&amp;D)'!$C$19</f>
        <v>3.864453567</v>
      </c>
      <c r="W2867" s="371">
        <f>W2865*'Assumptions (T&amp;D)'!$C$19</f>
        <v>3.940768681</v>
      </c>
      <c r="X2867" s="371">
        <f>X2865*'Assumptions (T&amp;D)'!$C$19</f>
        <v>4.07292958</v>
      </c>
      <c r="Y2867" s="371">
        <f>Y2865*'Assumptions (T&amp;D)'!$C$19</f>
        <v>4.181067571</v>
      </c>
      <c r="Z2867" s="371">
        <f>Z2865*'Assumptions (T&amp;D)'!$C$19</f>
        <v>4.291888202</v>
      </c>
      <c r="AA2867" s="371">
        <f>AA2865*'Assumptions (T&amp;D)'!$C$19</f>
        <v>4.405455256</v>
      </c>
      <c r="AB2867" s="371">
        <f>AB2865*'Assumptions (T&amp;D)'!$C$19</f>
        <v>4.521833987</v>
      </c>
      <c r="AC2867" s="371">
        <f>AC2865*'Assumptions (T&amp;D)'!$C$19</f>
        <v>4.641091156</v>
      </c>
      <c r="AD2867" s="371">
        <f>AD2865*'Assumptions (T&amp;D)'!$C$19</f>
        <v>4.763295063</v>
      </c>
      <c r="AE2867" s="371">
        <f>AE2865*'Assumptions (T&amp;D)'!$C$19</f>
        <v>4.888515585</v>
      </c>
      <c r="AF2867" s="371">
        <f>AF2865*'Assumptions (T&amp;D)'!$C$19</f>
        <v>5.016824209</v>
      </c>
      <c r="AG2867" s="371">
        <f>AG2865*'Assumptions (T&amp;D)'!$C$19</f>
        <v>5.148294068</v>
      </c>
      <c r="AH2867" s="371">
        <f>AH2865*'Assumptions (T&amp;D)'!$C$19</f>
        <v>5.282999979</v>
      </c>
      <c r="AI2867" s="371">
        <f>AI2865*'Assumptions (T&amp;D)'!$C$19</f>
        <v>5.421018484</v>
      </c>
      <c r="AJ2867" s="371">
        <f>AJ2865*'Assumptions (T&amp;D)'!$C$19</f>
        <v>5.562427882</v>
      </c>
      <c r="AK2867" s="371">
        <f>AK2865*'Assumptions (T&amp;D)'!$C$19</f>
        <v>5.707308277</v>
      </c>
      <c r="AL2867" s="371">
        <f>AL2865*'Assumptions (T&amp;D)'!$C$19</f>
        <v>5.85574161</v>
      </c>
      <c r="AM2867" s="371">
        <f>AM2865*'Assumptions (T&amp;D)'!$C$19</f>
        <v>6.007811708</v>
      </c>
      <c r="AN2867" s="371">
        <f>AN2865*'Assumptions (T&amp;D)'!$C$19</f>
        <v>6.163604321</v>
      </c>
      <c r="AO2867" s="371">
        <f>AO2865*'Assumptions (T&amp;D)'!$C$19</f>
        <v>6.323207171</v>
      </c>
      <c r="AP2867" s="371">
        <f>AP2865*'Assumptions (T&amp;D)'!$C$19</f>
        <v>6.486709988</v>
      </c>
      <c r="AQ2867" s="371">
        <f>AQ2865*'Assumptions (T&amp;D)'!$C$19</f>
        <v>6.654204563</v>
      </c>
      <c r="AR2867" s="371">
        <f>AR2865*'Assumptions (T&amp;D)'!$C$19</f>
        <v>6.825784792</v>
      </c>
      <c r="AS2867" s="371">
        <f>AS2865*'Assumptions (T&amp;D)'!$C$19</f>
        <v>7.001546721</v>
      </c>
      <c r="AT2867" s="371">
        <f>AT2865*'Assumptions (T&amp;D)'!$C$19</f>
        <v>7.181588598</v>
      </c>
      <c r="AU2867" s="371">
        <f>AU2865*'Assumptions (T&amp;D)'!$C$19</f>
        <v>7.366010918</v>
      </c>
      <c r="AV2867" s="371">
        <f>AV2865*'Assumptions (T&amp;D)'!$C$19</f>
        <v>7.554916479</v>
      </c>
      <c r="AW2867" s="371">
        <f>AW2865*'Assumptions (T&amp;D)'!$C$19</f>
        <v>7.748410428</v>
      </c>
      <c r="AX2867" s="371">
        <f>AX2865*'Assumptions (T&amp;D)'!$C$19</f>
        <v>7.946600319</v>
      </c>
      <c r="AY2867" s="371">
        <f>AY2865*'Assumptions (T&amp;D)'!$C$19</f>
        <v>8.149596163</v>
      </c>
      <c r="AZ2867" s="371">
        <f>AZ2865*'Assumptions (T&amp;D)'!$C$19</f>
        <v>8.357510485</v>
      </c>
      <c r="BA2867" s="371">
        <f>BA2865*'Assumptions (T&amp;D)'!$C$19</f>
        <v>8.522554354</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-0.05868111895</v>
      </c>
      <c r="D2868" s="372">
        <f t="array" ref="D2868">SUM(IF(ISERROR(D2869:D2919),"",D2869:D2919))</f>
        <v>-0.1103887223</v>
      </c>
      <c r="E2868" s="372">
        <f t="array" ref="E2868">SUM(IF(ISERROR(E2869:E2919),"",E2869:E2919))</f>
        <v>-0.1673454168</v>
      </c>
      <c r="F2868" s="372">
        <f t="array" ref="F2868">SUM(IF(ISERROR(F2869:F2919),"",F2869:F2919))</f>
        <v>-0.2262646267</v>
      </c>
      <c r="G2868" s="372">
        <f t="array" ref="G2868">SUM(IF(ISERROR(G2869:G2919),"",G2869:G2919))</f>
        <v>-0.2882169538</v>
      </c>
      <c r="H2868" s="372">
        <f t="array" ref="H2868">SUM(IF(ISERROR(H2869:H2919),"",H2869:H2919))</f>
        <v>-0.3573057694</v>
      </c>
      <c r="I2868" s="372">
        <f t="array" ref="I2868">SUM(IF(ISERROR(I2869:I2919),"",I2869:I2919))</f>
        <v>-0.44092441</v>
      </c>
      <c r="J2868" s="372">
        <f t="array" ref="J2868">SUM(IF(ISERROR(J2869:J2919),"",J2869:J2919))</f>
        <v>-0.5298997406</v>
      </c>
      <c r="K2868" s="372">
        <f t="array" ref="K2868">SUM(IF(ISERROR(K2869:K2919),"",K2869:K2919))</f>
        <v>-0.6355567637</v>
      </c>
      <c r="L2868" s="372">
        <f t="array" ref="L2868">SUM(IF(ISERROR(L2869:L2919),"",L2869:L2919))</f>
        <v>-0.7448440495</v>
      </c>
      <c r="M2868" s="372">
        <f t="array" ref="M2868">SUM(IF(ISERROR(M2869:M2919),"",M2869:M2919))</f>
        <v>-0.8621879706</v>
      </c>
      <c r="N2868" s="372">
        <f t="array" ref="N2868">SUM(IF(ISERROR(N2869:N2919),"",N2869:N2919))</f>
        <v>-0.9868039222</v>
      </c>
      <c r="O2868" s="372">
        <f t="array" ref="O2868">SUM(IF(ISERROR(O2869:O2919),"",O2869:O2919))</f>
        <v>-1.147467585</v>
      </c>
      <c r="P2868" s="372">
        <f t="array" ref="P2868">SUM(IF(ISERROR(P2869:P2919),"",P2869:P2919))</f>
        <v>-1.304188042</v>
      </c>
      <c r="Q2868" s="372">
        <f t="array" ref="Q2868">SUM(IF(ISERROR(Q2869:Q2919),"",Q2869:Q2919))</f>
        <v>-1.470408581</v>
      </c>
      <c r="R2868" s="372">
        <f t="array" ref="R2868">SUM(IF(ISERROR(R2869:R2919),"",R2869:R2919))</f>
        <v>-1.531942813</v>
      </c>
      <c r="S2868" s="372">
        <f t="array" ref="S2868">SUM(IF(ISERROR(S2869:S2919),"",S2869:S2919))</f>
        <v>-1.625670349</v>
      </c>
      <c r="T2868" s="372">
        <f t="array" ref="T2868">SUM(IF(ISERROR(T2869:T2919),"",T2869:T2919))</f>
        <v>-1.715064852</v>
      </c>
      <c r="U2868" s="372">
        <f t="array" ref="U2868">SUM(IF(ISERROR(U2869:U2919),"",U2869:U2919))</f>
        <v>-1.811659898</v>
      </c>
      <c r="V2868" s="372">
        <f t="array" ref="V2868">SUM(IF(ISERROR(V2869:V2919),"",V2869:V2919))</f>
        <v>-1.916657759</v>
      </c>
      <c r="W2868" s="372">
        <f t="array" ref="W2868">SUM(IF(ISERROR(W2869:W2919),"",W2869:W2919))</f>
        <v>-2.020633203</v>
      </c>
      <c r="X2868" s="372">
        <f t="array" ref="X2868">SUM(IF(ISERROR(X2869:X2919),"",X2869:X2919))</f>
        <v>-2.111145367</v>
      </c>
      <c r="Y2868" s="372">
        <f t="array" ref="Y2868">SUM(IF(ISERROR(Y2869:Y2919),"",Y2869:Y2919))</f>
        <v>-2.206583337</v>
      </c>
      <c r="Z2868" s="372">
        <f t="array" ref="Z2868">SUM(IF(ISERROR(Z2869:Z2919),"",Z2869:Z2919))</f>
        <v>-2.285059045</v>
      </c>
      <c r="AA2868" s="372">
        <f t="array" ref="AA2868">SUM(IF(ISERROR(AA2869:AA2919),"",AA2869:AA2919))</f>
        <v>-2.373622616</v>
      </c>
      <c r="AB2868" s="372">
        <f t="array" ref="AB2868">SUM(IF(ISERROR(AB2869:AB2919),"",AB2869:AB2919))</f>
        <v>-2.464308747</v>
      </c>
      <c r="AC2868" s="372">
        <f t="array" ref="AC2868">SUM(IF(ISERROR(AC2869:AC2919),"",AC2869:AC2919))</f>
        <v>-2.559650358</v>
      </c>
      <c r="AD2868" s="372">
        <f t="array" ref="AD2868">SUM(IF(ISERROR(AD2869:AD2919),"",AD2869:AD2919))</f>
        <v>-2.602932936</v>
      </c>
      <c r="AE2868" s="372">
        <f t="array" ref="AE2868">SUM(IF(ISERROR(AE2869:AE2919),"",AE2869:AE2919))</f>
        <v>-2.675431287</v>
      </c>
      <c r="AF2868" s="372">
        <f t="array" ref="AF2868">SUM(IF(ISERROR(AF2869:AF2919),"",AF2869:AF2919))</f>
        <v>-2.7512887</v>
      </c>
      <c r="AG2868" s="372">
        <f t="array" ref="AG2868">SUM(IF(ISERROR(AG2869:AG2919),"",AG2869:AG2919))</f>
        <v>-2.824603839</v>
      </c>
      <c r="AH2868" s="372">
        <f t="array" ref="AH2868">SUM(IF(ISERROR(AH2869:AH2919),"",AH2869:AH2919))</f>
        <v>-2.886202763</v>
      </c>
      <c r="AI2868" s="372">
        <f t="array" ref="AI2868">SUM(IF(ISERROR(AI2869:AI2919),"",AI2869:AI2919))</f>
        <v>-2.961456633</v>
      </c>
      <c r="AJ2868" s="372">
        <f t="array" ref="AJ2868">SUM(IF(ISERROR(AJ2869:AJ2919),"",AJ2869:AJ2919))</f>
        <v>-3.041799967</v>
      </c>
      <c r="AK2868" s="372">
        <f t="array" ref="AK2868">SUM(IF(ISERROR(AK2869:AK2919),"",AK2869:AK2919))</f>
        <v>-3.121925563</v>
      </c>
      <c r="AL2868" s="372">
        <f t="array" ref="AL2868">SUM(IF(ISERROR(AL2869:AL2919),"",AL2869:AL2919))</f>
        <v>-3.205710815</v>
      </c>
      <c r="AM2868" s="372">
        <f t="array" ref="AM2868">SUM(IF(ISERROR(AM2869:AM2919),"",AM2869:AM2919))</f>
        <v>-3.289917528</v>
      </c>
      <c r="AN2868" s="372">
        <f t="array" ref="AN2868">SUM(IF(ISERROR(AN2869:AN2919),"",AN2869:AN2919))</f>
        <v>-3.376199893</v>
      </c>
      <c r="AO2868" s="372">
        <f t="array" ref="AO2868">SUM(IF(ISERROR(AO2869:AO2919),"",AO2869:AO2919))</f>
        <v>-3.464607053</v>
      </c>
      <c r="AP2868" s="372">
        <f t="array" ref="AP2868">SUM(IF(ISERROR(AP2869:AP2919),"",AP2869:AP2919))</f>
        <v>-3.555189277</v>
      </c>
      <c r="AQ2868" s="372">
        <f t="array" ref="AQ2868">SUM(IF(ISERROR(AQ2869:AQ2919),"",AQ2869:AQ2919))</f>
        <v>-3.647997997</v>
      </c>
      <c r="AR2868" s="372">
        <f t="array" ref="AR2868">SUM(IF(ISERROR(AR2869:AR2919),"",AR2869:AR2919))</f>
        <v>-3.743085823</v>
      </c>
      <c r="AS2868" s="372">
        <f t="array" ref="AS2868">SUM(IF(ISERROR(AS2869:AS2919),"",AS2869:AS2919))</f>
        <v>-3.840506578</v>
      </c>
      <c r="AT2868" s="372">
        <f t="array" ref="AT2868">SUM(IF(ISERROR(AT2869:AT2919),"",AT2869:AT2919))</f>
        <v>-3.940315319</v>
      </c>
      <c r="AU2868" s="372">
        <f t="array" ref="AU2868">SUM(IF(ISERROR(AU2869:AU2919),"",AU2869:AU2919))</f>
        <v>-4.042568371</v>
      </c>
      <c r="AV2868" s="372">
        <f t="array" ref="AV2868">SUM(IF(ISERROR(AV2869:AV2919),"",AV2869:AV2919))</f>
        <v>-4.14732335</v>
      </c>
      <c r="AW2868" s="372">
        <f t="array" ref="AW2868">SUM(IF(ISERROR(AW2869:AW2919),"",AW2869:AW2919))</f>
        <v>-4.254639195</v>
      </c>
      <c r="AX2868" s="372">
        <f t="array" ref="AX2868">SUM(IF(ISERROR(AX2869:AX2919),"",AX2869:AX2919))</f>
        <v>-4.364576198</v>
      </c>
      <c r="AY2868" s="372">
        <f t="array" ref="AY2868">SUM(IF(ISERROR(AY2869:AY2919),"",AY2869:AY2919))</f>
        <v>-4.477196032</v>
      </c>
      <c r="AZ2868" s="372">
        <f t="array" ref="AZ2868">SUM(IF(ISERROR(AZ2869:AZ2919),"",AZ2869:AZ2919))</f>
        <v>-4.592561784</v>
      </c>
      <c r="BA2868" s="372">
        <f t="array" ref="BA2868">SUM(IF(ISERROR(BA2869:BA2919),"",BA2869:BA2919))</f>
        <v>-4.709229934</v>
      </c>
      <c r="BB2868" s="372">
        <f t="array" ref="BB2868">SUM(IF(ISERROR(BB2869:BB2919),"",BB2869:BB2919))</f>
        <v>-4.553540529</v>
      </c>
      <c r="BC2868" s="372">
        <f t="array" ref="BC2868">SUM(IF(ISERROR(BC2869:BC2919),"",BC2869:BC2919))</f>
        <v>-4.380617975</v>
      </c>
      <c r="BD2868" s="372">
        <f t="array" ref="BD2868">SUM(IF(ISERROR(BD2869:BD2919),"",BD2869:BD2919))</f>
        <v>-4.189403091</v>
      </c>
      <c r="BE2868" s="372">
        <f t="array" ref="BE2868">SUM(IF(ISERROR(BE2869:BE2919),"",BE2869:BE2919))</f>
        <v>-3.978780719</v>
      </c>
      <c r="BF2868" s="372">
        <f t="array" ref="BF2868">SUM(IF(ISERROR(BF2869:BF2919),"",BF2869:BF2919))</f>
        <v>-3.747576933</v>
      </c>
      <c r="BG2868" s="372">
        <f t="array" ref="BG2868">SUM(IF(ISERROR(BG2869:BG2919),"",BG2869:BG2919))</f>
        <v>-3.494556118</v>
      </c>
      <c r="BH2868" s="372">
        <f t="array" ref="BH2868">SUM(IF(ISERROR(BH2869:BH2919),"",BH2869:BH2919))</f>
        <v>-3.218417902</v>
      </c>
      <c r="BI2868" s="372">
        <f t="array" ref="BI2868">SUM(IF(ISERROR(BI2869:BI2919),"",BI2869:BI2919))</f>
        <v>-2.91779394</v>
      </c>
      <c r="BJ2868" s="372">
        <f t="array" ref="BJ2868">SUM(IF(ISERROR(BJ2869:BJ2919),"",BJ2869:BJ2919))</f>
        <v>-2.591244545</v>
      </c>
      <c r="BK2868" s="372">
        <f t="array" ref="BK2868">SUM(IF(ISERROR(BK2869:BK2919),"",BK2869:BK2919))</f>
        <v>-2.237255155</v>
      </c>
      <c r="BL2868" s="372">
        <f t="array" ref="BL2868">SUM(IF(ISERROR(BL2869:BL2919),"",BL2869:BL2919))</f>
        <v>-1.854232624</v>
      </c>
      <c r="BM2868" s="372">
        <f t="array" ref="BM2868">SUM(IF(ISERROR(BM2869:BM2919),"",BM2869:BM2919))</f>
        <v>-1.440501342</v>
      </c>
      <c r="BN2868" s="372">
        <f t="array" ref="BN2868">SUM(IF(ISERROR(BN2869:BN2919),"",BN2869:BN2919))</f>
        <v>-0.9942991603</v>
      </c>
      <c r="BO2868" s="372">
        <f t="array" ref="BO2868">SUM(IF(ISERROR(BO2869:BO2919),"",BO2869:BO2919))</f>
        <v>-0.5137731211</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-0.05868111895</v>
      </c>
      <c r="D2869" s="373">
        <f>PPMT('Assumptions (T&amp;D)'!$C$20,Model!X$1,'Assumptions (T&amp;D)'!$C$23,Model!$C$2866)</f>
        <v>-0.0614684721</v>
      </c>
      <c r="E2869" s="373">
        <f>PPMT('Assumptions (T&amp;D)'!$C$20,Model!Y$1,'Assumptions (T&amp;D)'!$C$23,Model!$C$2866)</f>
        <v>-0.06438822452</v>
      </c>
      <c r="F2869" s="373">
        <f>PPMT('Assumptions (T&amp;D)'!$C$20,Model!Z$1,'Assumptions (T&amp;D)'!$C$23,Model!$C$2866)</f>
        <v>-0.06744666519</v>
      </c>
      <c r="G2869" s="373">
        <f>PPMT('Assumptions (T&amp;D)'!$C$20,Model!AA$1,'Assumptions (T&amp;D)'!$C$23,Model!$C$2866)</f>
        <v>-0.07065038178</v>
      </c>
      <c r="H2869" s="373">
        <f>PPMT('Assumptions (T&amp;D)'!$C$20,Model!AB$1,'Assumptions (T&amp;D)'!$C$23,Model!$C$2866)</f>
        <v>-0.07400627492</v>
      </c>
      <c r="I2869" s="373">
        <f>PPMT('Assumptions (T&amp;D)'!$C$20,Model!AC$1,'Assumptions (T&amp;D)'!$C$23,Model!$C$2866)</f>
        <v>-0.07752157298</v>
      </c>
      <c r="J2869" s="373">
        <f>PPMT('Assumptions (T&amp;D)'!$C$20,Model!AD$1,'Assumptions (T&amp;D)'!$C$23,Model!$C$2866)</f>
        <v>-0.08120384769</v>
      </c>
      <c r="K2869" s="373">
        <f>PPMT('Assumptions (T&amp;D)'!$C$20,Model!AE$1,'Assumptions (T&amp;D)'!$C$23,Model!$C$2866)</f>
        <v>-0.08506103046</v>
      </c>
      <c r="L2869" s="373">
        <f>PPMT('Assumptions (T&amp;D)'!$C$20,Model!AF$1,'Assumptions (T&amp;D)'!$C$23,Model!$C$2866)</f>
        <v>-0.08910142941</v>
      </c>
      <c r="M2869" s="373">
        <f>PPMT('Assumptions (T&amp;D)'!$C$20,Model!AG$1,'Assumptions (T&amp;D)'!$C$23,Model!$C$2866)</f>
        <v>-0.0933337473</v>
      </c>
      <c r="N2869" s="373">
        <f>PPMT('Assumptions (T&amp;D)'!$C$20,Model!AH$1,'Assumptions (T&amp;D)'!$C$23,Model!$C$2866)</f>
        <v>-0.0977671003</v>
      </c>
      <c r="O2869" s="373">
        <f>PPMT('Assumptions (T&amp;D)'!$C$20,Model!AI$1,'Assumptions (T&amp;D)'!$C$23,Model!$C$2866)</f>
        <v>-0.1024110376</v>
      </c>
      <c r="P2869" s="373">
        <f>PPMT('Assumptions (T&amp;D)'!$C$20,Model!AJ$1,'Assumptions (T&amp;D)'!$C$23,Model!$C$2866)</f>
        <v>-0.1072755618</v>
      </c>
      <c r="Q2869" s="373">
        <f>PPMT('Assumptions (T&amp;D)'!$C$20,Model!AK$1,'Assumptions (T&amp;D)'!$C$23,Model!$C$2866)</f>
        <v>-0.112371151</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-0.04892025022</v>
      </c>
      <c r="E2870" s="373">
        <f>PPMT('Assumptions (T&amp;D)'!$C$20,Model!X$1,'Assumptions (T&amp;D)'!$C$23,Model!$D$2866)</f>
        <v>-0.05124396211</v>
      </c>
      <c r="F2870" s="373">
        <f>PPMT('Assumptions (T&amp;D)'!$C$20,Model!Y$1,'Assumptions (T&amp;D)'!$C$23,Model!$D$2866)</f>
        <v>-0.05367805031</v>
      </c>
      <c r="G2870" s="373">
        <f>PPMT('Assumptions (T&amp;D)'!$C$20,Model!Z$1,'Assumptions (T&amp;D)'!$C$23,Model!$D$2866)</f>
        <v>-0.0562277577</v>
      </c>
      <c r="H2870" s="373">
        <f>PPMT('Assumptions (T&amp;D)'!$C$20,Model!AA$1,'Assumptions (T&amp;D)'!$C$23,Model!$D$2866)</f>
        <v>-0.05889857619</v>
      </c>
      <c r="I2870" s="373">
        <f>PPMT('Assumptions (T&amp;D)'!$C$20,Model!AB$1,'Assumptions (T&amp;D)'!$C$23,Model!$D$2866)</f>
        <v>-0.06169625856</v>
      </c>
      <c r="J2870" s="373">
        <f>PPMT('Assumptions (T&amp;D)'!$C$20,Model!AC$1,'Assumptions (T&amp;D)'!$C$23,Model!$D$2866)</f>
        <v>-0.06462683084</v>
      </c>
      <c r="K2870" s="373">
        <f>PPMT('Assumptions (T&amp;D)'!$C$20,Model!AD$1,'Assumptions (T&amp;D)'!$C$23,Model!$D$2866)</f>
        <v>-0.0676966053</v>
      </c>
      <c r="L2870" s="373">
        <f>PPMT('Assumptions (T&amp;D)'!$C$20,Model!AE$1,'Assumptions (T&amp;D)'!$C$23,Model!$D$2866)</f>
        <v>-0.07091219406</v>
      </c>
      <c r="M2870" s="373">
        <f>PPMT('Assumptions (T&amp;D)'!$C$20,Model!AF$1,'Assumptions (T&amp;D)'!$C$23,Model!$D$2866)</f>
        <v>-0.07428052327</v>
      </c>
      <c r="N2870" s="373">
        <f>PPMT('Assumptions (T&amp;D)'!$C$20,Model!AG$1,'Assumptions (T&amp;D)'!$C$23,Model!$D$2866)</f>
        <v>-0.07780884813</v>
      </c>
      <c r="O2870" s="373">
        <f>PPMT('Assumptions (T&amp;D)'!$C$20,Model!AH$1,'Assumptions (T&amp;D)'!$C$23,Model!$D$2866)</f>
        <v>-0.08150476842</v>
      </c>
      <c r="P2870" s="373">
        <f>PPMT('Assumptions (T&amp;D)'!$C$20,Model!AI$1,'Assumptions (T&amp;D)'!$C$23,Model!$D$2866)</f>
        <v>-0.08537624492</v>
      </c>
      <c r="Q2870" s="373">
        <f>PPMT('Assumptions (T&amp;D)'!$C$20,Model!AJ$1,'Assumptions (T&amp;D)'!$C$23,Model!$D$2866)</f>
        <v>-0.08943161655</v>
      </c>
      <c r="R2870" s="373">
        <f>PPMT('Assumptions (T&amp;D)'!$C$20,Model!AK$1,'Assumptions (T&amp;D)'!$C$23,Model!$D$2866)</f>
        <v>-0.09367961834</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-0.05171323013</v>
      </c>
      <c r="F2871" s="373">
        <f>PPMT('Assumptions (T&amp;D)'!$C$20,Model!X$1,'Assumptions (T&amp;D)'!$C$23,Model!$E$2866)</f>
        <v>-0.05416960856</v>
      </c>
      <c r="G2871" s="373">
        <f>PPMT('Assumptions (T&amp;D)'!$C$20,Model!Y$1,'Assumptions (T&amp;D)'!$C$23,Model!$E$2866)</f>
        <v>-0.05674266497</v>
      </c>
      <c r="H2871" s="373">
        <f>PPMT('Assumptions (T&amp;D)'!$C$20,Model!Z$1,'Assumptions (T&amp;D)'!$C$23,Model!$E$2866)</f>
        <v>-0.05943794156</v>
      </c>
      <c r="I2871" s="373">
        <f>PPMT('Assumptions (T&amp;D)'!$C$20,Model!AA$1,'Assumptions (T&amp;D)'!$C$23,Model!$E$2866)</f>
        <v>-0.06226124378</v>
      </c>
      <c r="J2871" s="373">
        <f>PPMT('Assumptions (T&amp;D)'!$C$20,Model!AB$1,'Assumptions (T&amp;D)'!$C$23,Model!$E$2866)</f>
        <v>-0.06521865286</v>
      </c>
      <c r="K2871" s="373">
        <f>PPMT('Assumptions (T&amp;D)'!$C$20,Model!AC$1,'Assumptions (T&amp;D)'!$C$23,Model!$E$2866)</f>
        <v>-0.06831653887</v>
      </c>
      <c r="L2871" s="373">
        <f>PPMT('Assumptions (T&amp;D)'!$C$20,Model!AD$1,'Assumptions (T&amp;D)'!$C$23,Model!$E$2866)</f>
        <v>-0.07156157447</v>
      </c>
      <c r="M2871" s="373">
        <f>PPMT('Assumptions (T&amp;D)'!$C$20,Model!AE$1,'Assumptions (T&amp;D)'!$C$23,Model!$E$2866)</f>
        <v>-0.07496074926</v>
      </c>
      <c r="N2871" s="373">
        <f>PPMT('Assumptions (T&amp;D)'!$C$20,Model!AF$1,'Assumptions (T&amp;D)'!$C$23,Model!$E$2866)</f>
        <v>-0.07852138485</v>
      </c>
      <c r="O2871" s="373">
        <f>PPMT('Assumptions (T&amp;D)'!$C$20,Model!AG$1,'Assumptions (T&amp;D)'!$C$23,Model!$E$2866)</f>
        <v>-0.08225115063</v>
      </c>
      <c r="P2871" s="373">
        <f>PPMT('Assumptions (T&amp;D)'!$C$20,Model!AH$1,'Assumptions (T&amp;D)'!$C$23,Model!$E$2866)</f>
        <v>-0.08615808028</v>
      </c>
      <c r="Q2871" s="373">
        <f>PPMT('Assumptions (T&amp;D)'!$C$20,Model!AI$1,'Assumptions (T&amp;D)'!$C$23,Model!$E$2866)</f>
        <v>-0.09025058909</v>
      </c>
      <c r="R2871" s="373">
        <f>PPMT('Assumptions (T&amp;D)'!$C$20,Model!AJ$1,'Assumptions (T&amp;D)'!$C$23,Model!$E$2866)</f>
        <v>-0.09453749208</v>
      </c>
      <c r="S2871" s="373">
        <f>PPMT('Assumptions (T&amp;D)'!$C$20,Model!AK$1,'Assumptions (T&amp;D)'!$C$23,Model!$E$2866)</f>
        <v>-0.09902802295</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-0.05097030265</v>
      </c>
      <c r="G2872" s="373">
        <f>PPMT('Assumptions (T&amp;D)'!$C$20,Model!X$1,'Assumptions (T&amp;D)'!$C$23,Model!$F$2866)</f>
        <v>-0.05339139202</v>
      </c>
      <c r="H2872" s="373">
        <f>PPMT('Assumptions (T&amp;D)'!$C$20,Model!Y$1,'Assumptions (T&amp;D)'!$C$23,Model!$F$2866)</f>
        <v>-0.05592748315</v>
      </c>
      <c r="I2872" s="373">
        <f>PPMT('Assumptions (T&amp;D)'!$C$20,Model!Z$1,'Assumptions (T&amp;D)'!$C$23,Model!$F$2866)</f>
        <v>-0.0585840386</v>
      </c>
      <c r="J2872" s="373">
        <f>PPMT('Assumptions (T&amp;D)'!$C$20,Model!AA$1,'Assumptions (T&amp;D)'!$C$23,Model!$F$2866)</f>
        <v>-0.06136678043</v>
      </c>
      <c r="K2872" s="373">
        <f>PPMT('Assumptions (T&amp;D)'!$C$20,Model!AB$1,'Assumptions (T&amp;D)'!$C$23,Model!$F$2866)</f>
        <v>-0.0642817025</v>
      </c>
      <c r="L2872" s="373">
        <f>PPMT('Assumptions (T&amp;D)'!$C$20,Model!AC$1,'Assumptions (T&amp;D)'!$C$23,Model!$F$2866)</f>
        <v>-0.06733508337</v>
      </c>
      <c r="M2872" s="373">
        <f>PPMT('Assumptions (T&amp;D)'!$C$20,Model!AD$1,'Assumptions (T&amp;D)'!$C$23,Model!$F$2866)</f>
        <v>-0.07053349983</v>
      </c>
      <c r="N2872" s="373">
        <f>PPMT('Assumptions (T&amp;D)'!$C$20,Model!AE$1,'Assumptions (T&amp;D)'!$C$23,Model!$F$2866)</f>
        <v>-0.07388384107</v>
      </c>
      <c r="O2872" s="373">
        <f>PPMT('Assumptions (T&amp;D)'!$C$20,Model!AF$1,'Assumptions (T&amp;D)'!$C$23,Model!$F$2866)</f>
        <v>-0.07739332352</v>
      </c>
      <c r="P2872" s="373">
        <f>PPMT('Assumptions (T&amp;D)'!$C$20,Model!AG$1,'Assumptions (T&amp;D)'!$C$23,Model!$F$2866)</f>
        <v>-0.08106950639</v>
      </c>
      <c r="Q2872" s="373">
        <f>PPMT('Assumptions (T&amp;D)'!$C$20,Model!AH$1,'Assumptions (T&amp;D)'!$C$23,Model!$F$2866)</f>
        <v>-0.08492030794</v>
      </c>
      <c r="R2872" s="373">
        <f>PPMT('Assumptions (T&amp;D)'!$C$20,Model!AI$1,'Assumptions (T&amp;D)'!$C$23,Model!$F$2866)</f>
        <v>-0.08895402257</v>
      </c>
      <c r="S2872" s="373">
        <f>PPMT('Assumptions (T&amp;D)'!$C$20,Model!AJ$1,'Assumptions (T&amp;D)'!$C$23,Model!$F$2866)</f>
        <v>-0.09317933864</v>
      </c>
      <c r="T2872" s="373">
        <f>PPMT('Assumptions (T&amp;D)'!$C$20,Model!AK$1,'Assumptions (T&amp;D)'!$C$23,Model!$F$2866)</f>
        <v>-0.09760535723</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-0.0512047573</v>
      </c>
      <c r="H2873" s="373">
        <f>PPMT('Assumptions (T&amp;D)'!$C$20,Model!X$1,'Assumptions (T&amp;D)'!$C$23,Model!$G$2866)</f>
        <v>-0.05363698327</v>
      </c>
      <c r="I2873" s="373">
        <f>PPMT('Assumptions (T&amp;D)'!$C$20,Model!Y$1,'Assumptions (T&amp;D)'!$C$23,Model!$G$2866)</f>
        <v>-0.05618473997</v>
      </c>
      <c r="J2873" s="373">
        <f>PPMT('Assumptions (T&amp;D)'!$C$20,Model!Z$1,'Assumptions (T&amp;D)'!$C$23,Model!$G$2866)</f>
        <v>-0.05885351512</v>
      </c>
      <c r="K2873" s="373">
        <f>PPMT('Assumptions (T&amp;D)'!$C$20,Model!AA$1,'Assumptions (T&amp;D)'!$C$23,Model!$G$2866)</f>
        <v>-0.06164905709</v>
      </c>
      <c r="L2873" s="373">
        <f>PPMT('Assumptions (T&amp;D)'!$C$20,Model!AB$1,'Assumptions (T&amp;D)'!$C$23,Model!$G$2866)</f>
        <v>-0.0645773873</v>
      </c>
      <c r="M2873" s="373">
        <f>PPMT('Assumptions (T&amp;D)'!$C$20,Model!AC$1,'Assumptions (T&amp;D)'!$C$23,Model!$G$2866)</f>
        <v>-0.0676448132</v>
      </c>
      <c r="N2873" s="373">
        <f>PPMT('Assumptions (T&amp;D)'!$C$20,Model!AD$1,'Assumptions (T&amp;D)'!$C$23,Model!$G$2866)</f>
        <v>-0.07085794182</v>
      </c>
      <c r="O2873" s="373">
        <f>PPMT('Assumptions (T&amp;D)'!$C$20,Model!AE$1,'Assumptions (T&amp;D)'!$C$23,Model!$G$2866)</f>
        <v>-0.07422369406</v>
      </c>
      <c r="P2873" s="373">
        <f>PPMT('Assumptions (T&amp;D)'!$C$20,Model!AF$1,'Assumptions (T&amp;D)'!$C$23,Model!$G$2866)</f>
        <v>-0.07774931953</v>
      </c>
      <c r="Q2873" s="373">
        <f>PPMT('Assumptions (T&amp;D)'!$C$20,Model!AG$1,'Assumptions (T&amp;D)'!$C$23,Model!$G$2866)</f>
        <v>-0.08144241221</v>
      </c>
      <c r="R2873" s="373">
        <f>PPMT('Assumptions (T&amp;D)'!$C$20,Model!AH$1,'Assumptions (T&amp;D)'!$C$23,Model!$G$2866)</f>
        <v>-0.08531092679</v>
      </c>
      <c r="S2873" s="373">
        <f>PPMT('Assumptions (T&amp;D)'!$C$20,Model!AI$1,'Assumptions (T&amp;D)'!$C$23,Model!$G$2866)</f>
        <v>-0.08936319581</v>
      </c>
      <c r="T2873" s="373">
        <f>PPMT('Assumptions (T&amp;D)'!$C$20,Model!AJ$1,'Assumptions (T&amp;D)'!$C$23,Model!$G$2866)</f>
        <v>-0.09360794761</v>
      </c>
      <c r="U2873" s="373">
        <f>PPMT('Assumptions (T&amp;D)'!$C$20,Model!AK$1,'Assumptions (T&amp;D)'!$C$23,Model!$G$2866)</f>
        <v>-0.09805432512</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-0.05539851033</v>
      </c>
      <c r="I2874" s="373">
        <f>PPMT('Assumptions (T&amp;D)'!$C$20,Model!X$1,'Assumptions (T&amp;D)'!$C$23,Model!$H$2866)</f>
        <v>-0.05802993957</v>
      </c>
      <c r="J2874" s="373">
        <f>PPMT('Assumptions (T&amp;D)'!$C$20,Model!Y$1,'Assumptions (T&amp;D)'!$C$23,Model!$H$2866)</f>
        <v>-0.0607863617</v>
      </c>
      <c r="K2874" s="373">
        <f>PPMT('Assumptions (T&amp;D)'!$C$20,Model!Z$1,'Assumptions (T&amp;D)'!$C$23,Model!$H$2866)</f>
        <v>-0.06367371388</v>
      </c>
      <c r="L2874" s="373">
        <f>PPMT('Assumptions (T&amp;D)'!$C$20,Model!AA$1,'Assumptions (T&amp;D)'!$C$23,Model!$H$2866)</f>
        <v>-0.06669821529</v>
      </c>
      <c r="M2874" s="373">
        <f>PPMT('Assumptions (T&amp;D)'!$C$20,Model!AB$1,'Assumptions (T&amp;D)'!$C$23,Model!$H$2866)</f>
        <v>-0.06986638052</v>
      </c>
      <c r="N2874" s="373">
        <f>PPMT('Assumptions (T&amp;D)'!$C$20,Model!AC$1,'Assumptions (T&amp;D)'!$C$23,Model!$H$2866)</f>
        <v>-0.07318503359</v>
      </c>
      <c r="O2874" s="373">
        <f>PPMT('Assumptions (T&amp;D)'!$C$20,Model!AD$1,'Assumptions (T&amp;D)'!$C$23,Model!$H$2866)</f>
        <v>-0.07666132269</v>
      </c>
      <c r="P2874" s="373">
        <f>PPMT('Assumptions (T&amp;D)'!$C$20,Model!AE$1,'Assumptions (T&amp;D)'!$C$23,Model!$H$2866)</f>
        <v>-0.08030273551</v>
      </c>
      <c r="Q2874" s="373">
        <f>PPMT('Assumptions (T&amp;D)'!$C$20,Model!AF$1,'Assumptions (T&amp;D)'!$C$23,Model!$H$2866)</f>
        <v>-0.08411711545</v>
      </c>
      <c r="R2874" s="373">
        <f>PPMT('Assumptions (T&amp;D)'!$C$20,Model!AG$1,'Assumptions (T&amp;D)'!$C$23,Model!$H$2866)</f>
        <v>-0.08811267843</v>
      </c>
      <c r="S2874" s="373">
        <f>PPMT('Assumptions (T&amp;D)'!$C$20,Model!AH$1,'Assumptions (T&amp;D)'!$C$23,Model!$H$2866)</f>
        <v>-0.09229803066</v>
      </c>
      <c r="T2874" s="373">
        <f>PPMT('Assumptions (T&amp;D)'!$C$20,Model!AI$1,'Assumptions (T&amp;D)'!$C$23,Model!$H$2866)</f>
        <v>-0.09668218712</v>
      </c>
      <c r="U2874" s="373">
        <f>PPMT('Assumptions (T&amp;D)'!$C$20,Model!AJ$1,'Assumptions (T&amp;D)'!$C$23,Model!$H$2866)</f>
        <v>-0.101274591</v>
      </c>
      <c r="V2874" s="373">
        <f>PPMT('Assumptions (T&amp;D)'!$C$20,Model!AK$1,'Assumptions (T&amp;D)'!$C$23,Model!$H$2866)</f>
        <v>-0.1060851341</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-0.06664661657</v>
      </c>
      <c r="J2875" s="373">
        <f>PPMT('Assumptions (T&amp;D)'!$C$20,Model!X$1,'Assumptions (T&amp;D)'!$C$23,Model!$I$2866)</f>
        <v>-0.06981233085</v>
      </c>
      <c r="K2875" s="373">
        <f>PPMT('Assumptions (T&amp;D)'!$C$20,Model!Y$1,'Assumptions (T&amp;D)'!$C$23,Model!$I$2866)</f>
        <v>-0.07312841657</v>
      </c>
      <c r="L2875" s="373">
        <f>PPMT('Assumptions (T&amp;D)'!$C$20,Model!Z$1,'Assumptions (T&amp;D)'!$C$23,Model!$I$2866)</f>
        <v>-0.07660201636</v>
      </c>
      <c r="M2875" s="373">
        <f>PPMT('Assumptions (T&amp;D)'!$C$20,Model!AA$1,'Assumptions (T&amp;D)'!$C$23,Model!$I$2866)</f>
        <v>-0.08024061213</v>
      </c>
      <c r="N2875" s="373">
        <f>PPMT('Assumptions (T&amp;D)'!$C$20,Model!AB$1,'Assumptions (T&amp;D)'!$C$23,Model!$I$2866)</f>
        <v>-0.08405204121</v>
      </c>
      <c r="O2875" s="373">
        <f>PPMT('Assumptions (T&amp;D)'!$C$20,Model!AC$1,'Assumptions (T&amp;D)'!$C$23,Model!$I$2866)</f>
        <v>-0.08804451317</v>
      </c>
      <c r="P2875" s="373">
        <f>PPMT('Assumptions (T&amp;D)'!$C$20,Model!AD$1,'Assumptions (T&amp;D)'!$C$23,Model!$I$2866)</f>
        <v>-0.09222662754</v>
      </c>
      <c r="Q2875" s="373">
        <f>PPMT('Assumptions (T&amp;D)'!$C$20,Model!AE$1,'Assumptions (T&amp;D)'!$C$23,Model!$I$2866)</f>
        <v>-0.09660739235</v>
      </c>
      <c r="R2875" s="373">
        <f>PPMT('Assumptions (T&amp;D)'!$C$20,Model!AF$1,'Assumptions (T&amp;D)'!$C$23,Model!$I$2866)</f>
        <v>-0.1011962435</v>
      </c>
      <c r="S2875" s="373">
        <f>PPMT('Assumptions (T&amp;D)'!$C$20,Model!AG$1,'Assumptions (T&amp;D)'!$C$23,Model!$I$2866)</f>
        <v>-0.1060030651</v>
      </c>
      <c r="T2875" s="373">
        <f>PPMT('Assumptions (T&amp;D)'!$C$20,Model!AH$1,'Assumptions (T&amp;D)'!$C$23,Model!$I$2866)</f>
        <v>-0.1110382106</v>
      </c>
      <c r="U2875" s="373">
        <f>PPMT('Assumptions (T&amp;D)'!$C$20,Model!AI$1,'Assumptions (T&amp;D)'!$C$23,Model!$I$2866)</f>
        <v>-0.1163125256</v>
      </c>
      <c r="V2875" s="373">
        <f>PPMT('Assumptions (T&amp;D)'!$C$20,Model!AJ$1,'Assumptions (T&amp;D)'!$C$23,Model!$I$2866)</f>
        <v>-0.1218373706</v>
      </c>
      <c r="W2875" s="373">
        <f>PPMT('Assumptions (T&amp;D)'!$C$20,Model!AK$1,'Assumptions (T&amp;D)'!$C$23,Model!$I$2866)</f>
        <v>-0.1276246457</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-0.06803142111</v>
      </c>
      <c r="K2876" s="373">
        <f>PPMT('Assumptions (T&amp;D)'!$C$20,Model!X$1,'Assumptions (T&amp;D)'!$C$23,Model!$J$2866)</f>
        <v>-0.07126291361</v>
      </c>
      <c r="L2876" s="373">
        <f>PPMT('Assumptions (T&amp;D)'!$C$20,Model!Y$1,'Assumptions (T&amp;D)'!$C$23,Model!$J$2866)</f>
        <v>-0.07464790201</v>
      </c>
      <c r="M2876" s="373">
        <f>PPMT('Assumptions (T&amp;D)'!$C$20,Model!Z$1,'Assumptions (T&amp;D)'!$C$23,Model!$J$2866)</f>
        <v>-0.07819367735</v>
      </c>
      <c r="N2876" s="373">
        <f>PPMT('Assumptions (T&amp;D)'!$C$20,Model!AA$1,'Assumptions (T&amp;D)'!$C$23,Model!$J$2866)</f>
        <v>-0.08190787703</v>
      </c>
      <c r="O2876" s="373">
        <f>PPMT('Assumptions (T&amp;D)'!$C$20,Model!AB$1,'Assumptions (T&amp;D)'!$C$23,Model!$J$2866)</f>
        <v>-0.08579850119</v>
      </c>
      <c r="P2876" s="373">
        <f>PPMT('Assumptions (T&amp;D)'!$C$20,Model!AC$1,'Assumptions (T&amp;D)'!$C$23,Model!$J$2866)</f>
        <v>-0.08987392999</v>
      </c>
      <c r="Q2876" s="373">
        <f>PPMT('Assumptions (T&amp;D)'!$C$20,Model!AD$1,'Assumptions (T&amp;D)'!$C$23,Model!$J$2866)</f>
        <v>-0.09414294167</v>
      </c>
      <c r="R2876" s="373">
        <f>PPMT('Assumptions (T&amp;D)'!$C$20,Model!AE$1,'Assumptions (T&amp;D)'!$C$23,Model!$J$2866)</f>
        <v>-0.0986147314</v>
      </c>
      <c r="S2876" s="373">
        <f>PPMT('Assumptions (T&amp;D)'!$C$20,Model!AF$1,'Assumptions (T&amp;D)'!$C$23,Model!$J$2866)</f>
        <v>-0.1032989311</v>
      </c>
      <c r="T2876" s="373">
        <f>PPMT('Assumptions (T&amp;D)'!$C$20,Model!AG$1,'Assumptions (T&amp;D)'!$C$23,Model!$J$2866)</f>
        <v>-0.1082056304</v>
      </c>
      <c r="U2876" s="373">
        <f>PPMT('Assumptions (T&amp;D)'!$C$20,Model!AH$1,'Assumptions (T&amp;D)'!$C$23,Model!$J$2866)</f>
        <v>-0.1133453978</v>
      </c>
      <c r="V2876" s="373">
        <f>PPMT('Assumptions (T&amp;D)'!$C$20,Model!AI$1,'Assumptions (T&amp;D)'!$C$23,Model!$J$2866)</f>
        <v>-0.1187293042</v>
      </c>
      <c r="W2876" s="373">
        <f>PPMT('Assumptions (T&amp;D)'!$C$20,Model!AJ$1,'Assumptions (T&amp;D)'!$C$23,Model!$J$2866)</f>
        <v>-0.1243689462</v>
      </c>
      <c r="X2876" s="373">
        <f>PPMT('Assumptions (T&amp;D)'!$C$20,Model!AK$1,'Assumptions (T&amp;D)'!$C$23,Model!$J$2866)</f>
        <v>-0.1302764711</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-0.0804867854</v>
      </c>
      <c r="L2877" s="373">
        <f>PPMT('Assumptions (T&amp;D)'!$C$20,Model!X$1,'Assumptions (T&amp;D)'!$C$23,Model!$K$2866)</f>
        <v>-0.08430990771</v>
      </c>
      <c r="M2877" s="373">
        <f>PPMT('Assumptions (T&amp;D)'!$C$20,Model!Y$1,'Assumptions (T&amp;D)'!$C$23,Model!$K$2866)</f>
        <v>-0.08831462832</v>
      </c>
      <c r="N2877" s="373">
        <f>PPMT('Assumptions (T&amp;D)'!$C$20,Model!Z$1,'Assumptions (T&amp;D)'!$C$23,Model!$K$2866)</f>
        <v>-0.09250957317</v>
      </c>
      <c r="O2877" s="373">
        <f>PPMT('Assumptions (T&amp;D)'!$C$20,Model!AA$1,'Assumptions (T&amp;D)'!$C$23,Model!$K$2866)</f>
        <v>-0.09690377789</v>
      </c>
      <c r="P2877" s="373">
        <f>PPMT('Assumptions (T&amp;D)'!$C$20,Model!AB$1,'Assumptions (T&amp;D)'!$C$23,Model!$K$2866)</f>
        <v>-0.1015067073</v>
      </c>
      <c r="Q2877" s="373">
        <f>PPMT('Assumptions (T&amp;D)'!$C$20,Model!AC$1,'Assumptions (T&amp;D)'!$C$23,Model!$K$2866)</f>
        <v>-0.1063282759</v>
      </c>
      <c r="R2877" s="373">
        <f>PPMT('Assumptions (T&amp;D)'!$C$20,Model!AD$1,'Assumptions (T&amp;D)'!$C$23,Model!$K$2866)</f>
        <v>-0.111378869</v>
      </c>
      <c r="S2877" s="373">
        <f>PPMT('Assumptions (T&amp;D)'!$C$20,Model!AE$1,'Assumptions (T&amp;D)'!$C$23,Model!$K$2866)</f>
        <v>-0.1166693653</v>
      </c>
      <c r="T2877" s="373">
        <f>PPMT('Assumptions (T&amp;D)'!$C$20,Model!AF$1,'Assumptions (T&amp;D)'!$C$23,Model!$K$2866)</f>
        <v>-0.1222111602</v>
      </c>
      <c r="U2877" s="373">
        <f>PPMT('Assumptions (T&amp;D)'!$C$20,Model!AG$1,'Assumptions (T&amp;D)'!$C$23,Model!$K$2866)</f>
        <v>-0.1280161903</v>
      </c>
      <c r="V2877" s="373">
        <f>PPMT('Assumptions (T&amp;D)'!$C$20,Model!AH$1,'Assumptions (T&amp;D)'!$C$23,Model!$K$2866)</f>
        <v>-0.1340969593</v>
      </c>
      <c r="W2877" s="373">
        <f>PPMT('Assumptions (T&amp;D)'!$C$20,Model!AI$1,'Assumptions (T&amp;D)'!$C$23,Model!$K$2866)</f>
        <v>-0.1404665649</v>
      </c>
      <c r="X2877" s="373">
        <f>PPMT('Assumptions (T&amp;D)'!$C$20,Model!AJ$1,'Assumptions (T&amp;D)'!$C$23,Model!$K$2866)</f>
        <v>-0.1471387267</v>
      </c>
      <c r="Y2877" s="373">
        <f>PPMT('Assumptions (T&amp;D)'!$C$20,Model!AK$1,'Assumptions (T&amp;D)'!$C$23,Model!$K$2866)</f>
        <v>-0.1541278162</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-0.07909833954</v>
      </c>
      <c r="M2878" s="373">
        <f>PPMT('Assumptions (T&amp;D)'!$C$20,Model!X$1,'Assumptions (T&amp;D)'!$C$23,Model!$L$2866)</f>
        <v>-0.08285551067</v>
      </c>
      <c r="N2878" s="373">
        <f>PPMT('Assumptions (T&amp;D)'!$C$20,Model!Y$1,'Assumptions (T&amp;D)'!$C$23,Model!$L$2866)</f>
        <v>-0.08679114743</v>
      </c>
      <c r="O2878" s="373">
        <f>PPMT('Assumptions (T&amp;D)'!$C$20,Model!Z$1,'Assumptions (T&amp;D)'!$C$23,Model!$L$2866)</f>
        <v>-0.09091372693</v>
      </c>
      <c r="P2878" s="373">
        <f>PPMT('Assumptions (T&amp;D)'!$C$20,Model!AA$1,'Assumptions (T&amp;D)'!$C$23,Model!$L$2866)</f>
        <v>-0.09523212896</v>
      </c>
      <c r="Q2878" s="373">
        <f>PPMT('Assumptions (T&amp;D)'!$C$20,Model!AB$1,'Assumptions (T&amp;D)'!$C$23,Model!$L$2866)</f>
        <v>-0.09975565509</v>
      </c>
      <c r="R2878" s="373">
        <f>PPMT('Assumptions (T&amp;D)'!$C$20,Model!AC$1,'Assumptions (T&amp;D)'!$C$23,Model!$L$2866)</f>
        <v>-0.1044940487</v>
      </c>
      <c r="S2878" s="373">
        <f>PPMT('Assumptions (T&amp;D)'!$C$20,Model!AD$1,'Assumptions (T&amp;D)'!$C$23,Model!$L$2866)</f>
        <v>-0.109457516</v>
      </c>
      <c r="T2878" s="373">
        <f>PPMT('Assumptions (T&amp;D)'!$C$20,Model!AE$1,'Assumptions (T&amp;D)'!$C$23,Model!$L$2866)</f>
        <v>-0.114656748</v>
      </c>
      <c r="U2878" s="373">
        <f>PPMT('Assumptions (T&amp;D)'!$C$20,Model!AF$1,'Assumptions (T&amp;D)'!$C$23,Model!$L$2866)</f>
        <v>-0.1201029436</v>
      </c>
      <c r="V2878" s="373">
        <f>PPMT('Assumptions (T&amp;D)'!$C$20,Model!AG$1,'Assumptions (T&amp;D)'!$C$23,Model!$L$2866)</f>
        <v>-0.1258078334</v>
      </c>
      <c r="W2878" s="373">
        <f>PPMT('Assumptions (T&amp;D)'!$C$20,Model!AH$1,'Assumptions (T&amp;D)'!$C$23,Model!$L$2866)</f>
        <v>-0.1317837055</v>
      </c>
      <c r="X2878" s="373">
        <f>PPMT('Assumptions (T&amp;D)'!$C$20,Model!AI$1,'Assumptions (T&amp;D)'!$C$23,Model!$L$2866)</f>
        <v>-0.1380434315</v>
      </c>
      <c r="Y2878" s="373">
        <f>PPMT('Assumptions (T&amp;D)'!$C$20,Model!AJ$1,'Assumptions (T&amp;D)'!$C$23,Model!$L$2866)</f>
        <v>-0.1446004945</v>
      </c>
      <c r="Z2878" s="373">
        <f>PPMT('Assumptions (T&amp;D)'!$C$20,Model!AK$1,'Assumptions (T&amp;D)'!$C$23,Model!$L$2866)</f>
        <v>-0.151469018</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-0.08196382877</v>
      </c>
      <c r="N2879" s="373">
        <f>PPMT('Assumptions (T&amp;D)'!$C$20,Model!X$1,'Assumptions (T&amp;D)'!$C$23,Model!$M$2866)</f>
        <v>-0.08585711064</v>
      </c>
      <c r="O2879" s="373">
        <f>PPMT('Assumptions (T&amp;D)'!$C$20,Model!Y$1,'Assumptions (T&amp;D)'!$C$23,Model!$M$2866)</f>
        <v>-0.08993532339</v>
      </c>
      <c r="P2879" s="373">
        <f>PPMT('Assumptions (T&amp;D)'!$C$20,Model!Z$1,'Assumptions (T&amp;D)'!$C$23,Model!$M$2866)</f>
        <v>-0.09420725125</v>
      </c>
      <c r="Q2879" s="373">
        <f>PPMT('Assumptions (T&amp;D)'!$C$20,Model!AA$1,'Assumptions (T&amp;D)'!$C$23,Model!$M$2866)</f>
        <v>-0.09868209569</v>
      </c>
      <c r="R2879" s="373">
        <f>PPMT('Assumptions (T&amp;D)'!$C$20,Model!AB$1,'Assumptions (T&amp;D)'!$C$23,Model!$M$2866)</f>
        <v>-0.1033694952</v>
      </c>
      <c r="S2879" s="373">
        <f>PPMT('Assumptions (T&amp;D)'!$C$20,Model!AC$1,'Assumptions (T&amp;D)'!$C$23,Model!$M$2866)</f>
        <v>-0.1082795463</v>
      </c>
      <c r="T2879" s="373">
        <f>PPMT('Assumptions (T&amp;D)'!$C$20,Model!AD$1,'Assumptions (T&amp;D)'!$C$23,Model!$M$2866)</f>
        <v>-0.1134228247</v>
      </c>
      <c r="U2879" s="373">
        <f>PPMT('Assumptions (T&amp;D)'!$C$20,Model!AE$1,'Assumptions (T&amp;D)'!$C$23,Model!$M$2866)</f>
        <v>-0.1188104089</v>
      </c>
      <c r="V2879" s="373">
        <f>PPMT('Assumptions (T&amp;D)'!$C$20,Model!AF$1,'Assumptions (T&amp;D)'!$C$23,Model!$M$2866)</f>
        <v>-0.1244539033</v>
      </c>
      <c r="W2879" s="373">
        <f>PPMT('Assumptions (T&amp;D)'!$C$20,Model!AG$1,'Assumptions (T&amp;D)'!$C$23,Model!$M$2866)</f>
        <v>-0.1303654637</v>
      </c>
      <c r="X2879" s="373">
        <f>PPMT('Assumptions (T&amp;D)'!$C$20,Model!AH$1,'Assumptions (T&amp;D)'!$C$23,Model!$M$2866)</f>
        <v>-0.1365578232</v>
      </c>
      <c r="Y2879" s="373">
        <f>PPMT('Assumptions (T&amp;D)'!$C$20,Model!AI$1,'Assumptions (T&amp;D)'!$C$23,Model!$M$2866)</f>
        <v>-0.1430443198</v>
      </c>
      <c r="Z2879" s="373">
        <f>PPMT('Assumptions (T&amp;D)'!$C$20,Model!AJ$1,'Assumptions (T&amp;D)'!$C$23,Model!$M$2866)</f>
        <v>-0.149838925</v>
      </c>
      <c r="AA2879" s="373">
        <f>PPMT('Assumptions (T&amp;D)'!$C$20,Model!AK$1,'Assumptions (T&amp;D)'!$C$23,Model!$M$2866)</f>
        <v>-0.156956274</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-0.08366202293</v>
      </c>
      <c r="O2880" s="373">
        <f>PPMT('Assumptions (T&amp;D)'!$C$20,Model!X$1,'Assumptions (T&amp;D)'!$C$23,Model!$N$2866)</f>
        <v>-0.08763596902</v>
      </c>
      <c r="P2880" s="373">
        <f>PPMT('Assumptions (T&amp;D)'!$C$20,Model!Y$1,'Assumptions (T&amp;D)'!$C$23,Model!$N$2866)</f>
        <v>-0.09179867755</v>
      </c>
      <c r="Q2880" s="373">
        <f>PPMT('Assumptions (T&amp;D)'!$C$20,Model!Z$1,'Assumptions (T&amp;D)'!$C$23,Model!$N$2866)</f>
        <v>-0.09615911473</v>
      </c>
      <c r="R2880" s="373">
        <f>PPMT('Assumptions (T&amp;D)'!$C$20,Model!AA$1,'Assumptions (T&amp;D)'!$C$23,Model!$N$2866)</f>
        <v>-0.1007266727</v>
      </c>
      <c r="S2880" s="373">
        <f>PPMT('Assumptions (T&amp;D)'!$C$20,Model!AB$1,'Assumptions (T&amp;D)'!$C$23,Model!$N$2866)</f>
        <v>-0.1055111896</v>
      </c>
      <c r="T2880" s="373">
        <f>PPMT('Assumptions (T&amp;D)'!$C$20,Model!AC$1,'Assumptions (T&amp;D)'!$C$23,Model!$N$2866)</f>
        <v>-0.1105229711</v>
      </c>
      <c r="U2880" s="373">
        <f>PPMT('Assumptions (T&amp;D)'!$C$20,Model!AD$1,'Assumptions (T&amp;D)'!$C$23,Model!$N$2866)</f>
        <v>-0.1157728123</v>
      </c>
      <c r="V2880" s="373">
        <f>PPMT('Assumptions (T&amp;D)'!$C$20,Model!AE$1,'Assumptions (T&amp;D)'!$C$23,Model!$N$2866)</f>
        <v>-0.1212720209</v>
      </c>
      <c r="W2880" s="373">
        <f>PPMT('Assumptions (T&amp;D)'!$C$20,Model!AF$1,'Assumptions (T&amp;D)'!$C$23,Model!$N$2866)</f>
        <v>-0.1270324418</v>
      </c>
      <c r="X2880" s="373">
        <f>PPMT('Assumptions (T&amp;D)'!$C$20,Model!AG$1,'Assumptions (T&amp;D)'!$C$23,Model!$N$2866)</f>
        <v>-0.1330664828</v>
      </c>
      <c r="Y2880" s="373">
        <f>PPMT('Assumptions (T&amp;D)'!$C$20,Model!AH$1,'Assumptions (T&amp;D)'!$C$23,Model!$N$2866)</f>
        <v>-0.1393871408</v>
      </c>
      <c r="Z2880" s="373">
        <f>PPMT('Assumptions (T&amp;D)'!$C$20,Model!AI$1,'Assumptions (T&amp;D)'!$C$23,Model!$N$2866)</f>
        <v>-0.14600803</v>
      </c>
      <c r="AA2880" s="373">
        <f>PPMT('Assumptions (T&amp;D)'!$C$20,Model!AJ$1,'Assumptions (T&amp;D)'!$C$23,Model!$N$2866)</f>
        <v>-0.1529434114</v>
      </c>
      <c r="AB2880" s="373">
        <f>PPMT('Assumptions (T&amp;D)'!$C$20,Model!AK$1,'Assumptions (T&amp;D)'!$C$23,Model!$N$2866)</f>
        <v>-0.1602082234</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-0.1137904765</v>
      </c>
      <c r="P2881" s="373">
        <f>PPMT('Assumptions (T&amp;D)'!$C$20,Model!X$1,'Assumptions (T&amp;D)'!$C$23,Model!$O$2866)</f>
        <v>-0.1191955242</v>
      </c>
      <c r="Q2881" s="373">
        <f>PPMT('Assumptions (T&amp;D)'!$C$20,Model!Y$1,'Assumptions (T&amp;D)'!$C$23,Model!$O$2866)</f>
        <v>-0.1248573115</v>
      </c>
      <c r="R2881" s="373">
        <f>PPMT('Assumptions (T&amp;D)'!$C$20,Model!Z$1,'Assumptions (T&amp;D)'!$C$23,Model!$O$2866)</f>
        <v>-0.1307880338</v>
      </c>
      <c r="S2881" s="373">
        <f>PPMT('Assumptions (T&amp;D)'!$C$20,Model!AA$1,'Assumptions (T&amp;D)'!$C$23,Model!$O$2866)</f>
        <v>-0.1370004655</v>
      </c>
      <c r="T2881" s="373">
        <f>PPMT('Assumptions (T&amp;D)'!$C$20,Model!AB$1,'Assumptions (T&amp;D)'!$C$23,Model!$O$2866)</f>
        <v>-0.1435079876</v>
      </c>
      <c r="U2881" s="373">
        <f>PPMT('Assumptions (T&amp;D)'!$C$20,Model!AC$1,'Assumptions (T&amp;D)'!$C$23,Model!$O$2866)</f>
        <v>-0.150324617</v>
      </c>
      <c r="V2881" s="373">
        <f>PPMT('Assumptions (T&amp;D)'!$C$20,Model!AD$1,'Assumptions (T&amp;D)'!$C$23,Model!$O$2866)</f>
        <v>-0.1574650363</v>
      </c>
      <c r="W2881" s="373">
        <f>PPMT('Assumptions (T&amp;D)'!$C$20,Model!AE$1,'Assumptions (T&amp;D)'!$C$23,Model!$O$2866)</f>
        <v>-0.1649446255</v>
      </c>
      <c r="X2881" s="373">
        <f>PPMT('Assumptions (T&amp;D)'!$C$20,Model!AF$1,'Assumptions (T&amp;D)'!$C$23,Model!$O$2866)</f>
        <v>-0.1727794952</v>
      </c>
      <c r="Y2881" s="373">
        <f>PPMT('Assumptions (T&amp;D)'!$C$20,Model!AG$1,'Assumptions (T&amp;D)'!$C$23,Model!$O$2866)</f>
        <v>-0.1809865212</v>
      </c>
      <c r="Z2881" s="373">
        <f>PPMT('Assumptions (T&amp;D)'!$C$20,Model!AH$1,'Assumptions (T&amp;D)'!$C$23,Model!$O$2866)</f>
        <v>-0.189583381</v>
      </c>
      <c r="AA2881" s="373">
        <f>PPMT('Assumptions (T&amp;D)'!$C$20,Model!AI$1,'Assumptions (T&amp;D)'!$C$23,Model!$O$2866)</f>
        <v>-0.1985885916</v>
      </c>
      <c r="AB2881" s="373">
        <f>PPMT('Assumptions (T&amp;D)'!$C$20,Model!AJ$1,'Assumptions (T&amp;D)'!$C$23,Model!$O$2866)</f>
        <v>-0.2080215497</v>
      </c>
      <c r="AC2881" s="373">
        <f>PPMT('Assumptions (T&amp;D)'!$C$20,Model!AK$1,'Assumptions (T&amp;D)'!$C$23,Model!$O$2866)</f>
        <v>-0.2179025733</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-0.1022157466</v>
      </c>
      <c r="Q2882" s="373">
        <f>PPMT('Assumptions (T&amp;D)'!$C$20,Model!X$1,'Assumptions (T&amp;D)'!$C$23,Model!$P$2866)</f>
        <v>-0.1070709946</v>
      </c>
      <c r="R2882" s="373">
        <f>PPMT('Assumptions (T&amp;D)'!$C$20,Model!Y$1,'Assumptions (T&amp;D)'!$C$23,Model!$P$2866)</f>
        <v>-0.1121568668</v>
      </c>
      <c r="S2882" s="373">
        <f>PPMT('Assumptions (T&amp;D)'!$C$20,Model!Z$1,'Assumptions (T&amp;D)'!$C$23,Model!$P$2866)</f>
        <v>-0.117484318</v>
      </c>
      <c r="T2882" s="373">
        <f>PPMT('Assumptions (T&amp;D)'!$C$20,Model!AA$1,'Assumptions (T&amp;D)'!$C$23,Model!$P$2866)</f>
        <v>-0.1230648231</v>
      </c>
      <c r="U2882" s="373">
        <f>PPMT('Assumptions (T&amp;D)'!$C$20,Model!AB$1,'Assumptions (T&amp;D)'!$C$23,Model!$P$2866)</f>
        <v>-0.1289104022</v>
      </c>
      <c r="V2882" s="373">
        <f>PPMT('Assumptions (T&amp;D)'!$C$20,Model!AC$1,'Assumptions (T&amp;D)'!$C$23,Model!$P$2866)</f>
        <v>-0.1350336463</v>
      </c>
      <c r="W2882" s="373">
        <f>PPMT('Assumptions (T&amp;D)'!$C$20,Model!AD$1,'Assumptions (T&amp;D)'!$C$23,Model!$P$2866)</f>
        <v>-0.1414477445</v>
      </c>
      <c r="X2882" s="373">
        <f>PPMT('Assumptions (T&amp;D)'!$C$20,Model!AE$1,'Assumptions (T&amp;D)'!$C$23,Model!$P$2866)</f>
        <v>-0.1481665124</v>
      </c>
      <c r="Y2882" s="373">
        <f>PPMT('Assumptions (T&amp;D)'!$C$20,Model!AF$1,'Assumptions (T&amp;D)'!$C$23,Model!$P$2866)</f>
        <v>-0.1552044217</v>
      </c>
      <c r="Z2882" s="373">
        <f>PPMT('Assumptions (T&amp;D)'!$C$20,Model!AG$1,'Assumptions (T&amp;D)'!$C$23,Model!$P$2866)</f>
        <v>-0.1625766318</v>
      </c>
      <c r="AA2882" s="373">
        <f>PPMT('Assumptions (T&amp;D)'!$C$20,Model!AH$1,'Assumptions (T&amp;D)'!$C$23,Model!$P$2866)</f>
        <v>-0.1702990218</v>
      </c>
      <c r="AB2882" s="373">
        <f>PPMT('Assumptions (T&amp;D)'!$C$20,Model!AI$1,'Assumptions (T&amp;D)'!$C$23,Model!$P$2866)</f>
        <v>-0.1783882253</v>
      </c>
      <c r="AC2882" s="373">
        <f>PPMT('Assumptions (T&amp;D)'!$C$20,Model!AJ$1,'Assumptions (T&amp;D)'!$C$23,Model!$P$2866)</f>
        <v>-0.186861666</v>
      </c>
      <c r="AD2882" s="373">
        <f>PPMT('Assumptions (T&amp;D)'!$C$20,Model!AK$1,'Assumptions (T&amp;D)'!$C$23,Model!$P$2866)</f>
        <v>-0.1957375952</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-0.1042716076</v>
      </c>
      <c r="R2883" s="373">
        <f>PPMT('Assumptions (T&amp;D)'!$C$20,Model!X$1,'Assumptions (T&amp;D)'!$C$23,Model!$Q$2866)</f>
        <v>-0.1092245089</v>
      </c>
      <c r="S2883" s="373">
        <f>PPMT('Assumptions (T&amp;D)'!$C$20,Model!Y$1,'Assumptions (T&amp;D)'!$C$23,Model!$Q$2866)</f>
        <v>-0.1144126731</v>
      </c>
      <c r="T2883" s="373">
        <f>PPMT('Assumptions (T&amp;D)'!$C$20,Model!Z$1,'Assumptions (T&amp;D)'!$C$23,Model!$Q$2866)</f>
        <v>-0.1198472751</v>
      </c>
      <c r="U2883" s="373">
        <f>PPMT('Assumptions (T&amp;D)'!$C$20,Model!AA$1,'Assumptions (T&amp;D)'!$C$23,Model!$Q$2866)</f>
        <v>-0.1255400207</v>
      </c>
      <c r="V2883" s="373">
        <f>PPMT('Assumptions (T&amp;D)'!$C$20,Model!AB$1,'Assumptions (T&amp;D)'!$C$23,Model!$Q$2866)</f>
        <v>-0.1315031716</v>
      </c>
      <c r="W2883" s="373">
        <f>PPMT('Assumptions (T&amp;D)'!$C$20,Model!AC$1,'Assumptions (T&amp;D)'!$C$23,Model!$Q$2866)</f>
        <v>-0.1377495723</v>
      </c>
      <c r="X2883" s="373">
        <f>PPMT('Assumptions (T&amp;D)'!$C$20,Model!AD$1,'Assumptions (T&amp;D)'!$C$23,Model!$Q$2866)</f>
        <v>-0.144292677</v>
      </c>
      <c r="Y2883" s="373">
        <f>PPMT('Assumptions (T&amp;D)'!$C$20,Model!AE$1,'Assumptions (T&amp;D)'!$C$23,Model!$Q$2866)</f>
        <v>-0.1511465791</v>
      </c>
      <c r="Z2883" s="373">
        <f>PPMT('Assumptions (T&amp;D)'!$C$20,Model!AF$1,'Assumptions (T&amp;D)'!$C$23,Model!$Q$2866)</f>
        <v>-0.1583260416</v>
      </c>
      <c r="AA2883" s="373">
        <f>PPMT('Assumptions (T&amp;D)'!$C$20,Model!AG$1,'Assumptions (T&amp;D)'!$C$23,Model!$Q$2866)</f>
        <v>-0.1658465286</v>
      </c>
      <c r="AB2883" s="373">
        <f>PPMT('Assumptions (T&amp;D)'!$C$20,Model!AH$1,'Assumptions (T&amp;D)'!$C$23,Model!$Q$2866)</f>
        <v>-0.1737242387</v>
      </c>
      <c r="AC2883" s="373">
        <f>PPMT('Assumptions (T&amp;D)'!$C$20,Model!AI$1,'Assumptions (T&amp;D)'!$C$23,Model!$Q$2866)</f>
        <v>-0.1819761401</v>
      </c>
      <c r="AD2883" s="373">
        <f>PPMT('Assumptions (T&amp;D)'!$C$20,Model!AJ$1,'Assumptions (T&amp;D)'!$C$23,Model!$Q$2866)</f>
        <v>-0.1906200067</v>
      </c>
      <c r="AE2883" s="373">
        <f>PPMT('Assumptions (T&amp;D)'!$C$20,Model!AK$1,'Assumptions (T&amp;D)'!$C$23,Model!$Q$2866)</f>
        <v>-0.199674457</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-0.1093986042</v>
      </c>
      <c r="S2884" s="373">
        <f>PPMT('Assumptions (T&amp;D)'!$C$20,Model!X$1,'Assumptions (T&amp;D)'!$C$23,Model!$R$2866)</f>
        <v>-0.1145950378</v>
      </c>
      <c r="T2884" s="373">
        <f>PPMT('Assumptions (T&amp;D)'!$C$20,Model!Y$1,'Assumptions (T&amp;D)'!$C$23,Model!$R$2866)</f>
        <v>-0.1200383021</v>
      </c>
      <c r="U2884" s="373">
        <f>PPMT('Assumptions (T&amp;D)'!$C$20,Model!Z$1,'Assumptions (T&amp;D)'!$C$23,Model!$R$2866)</f>
        <v>-0.1257401215</v>
      </c>
      <c r="V2884" s="373">
        <f>PPMT('Assumptions (T&amp;D)'!$C$20,Model!AA$1,'Assumptions (T&amp;D)'!$C$23,Model!$R$2866)</f>
        <v>-0.1317127773</v>
      </c>
      <c r="W2884" s="373">
        <f>PPMT('Assumptions (T&amp;D)'!$C$20,Model!AB$1,'Assumptions (T&amp;D)'!$C$23,Model!$R$2866)</f>
        <v>-0.1379691342</v>
      </c>
      <c r="X2884" s="373">
        <f>PPMT('Assumptions (T&amp;D)'!$C$20,Model!AC$1,'Assumptions (T&amp;D)'!$C$23,Model!$R$2866)</f>
        <v>-0.1445226681</v>
      </c>
      <c r="Y2884" s="373">
        <f>PPMT('Assumptions (T&amp;D)'!$C$20,Model!AD$1,'Assumptions (T&amp;D)'!$C$23,Model!$R$2866)</f>
        <v>-0.1513874948</v>
      </c>
      <c r="Z2884" s="373">
        <f>PPMT('Assumptions (T&amp;D)'!$C$20,Model!AE$1,'Assumptions (T&amp;D)'!$C$23,Model!$R$2866)</f>
        <v>-0.1585784008</v>
      </c>
      <c r="AA2884" s="373">
        <f>PPMT('Assumptions (T&amp;D)'!$C$20,Model!AF$1,'Assumptions (T&amp;D)'!$C$23,Model!$R$2866)</f>
        <v>-0.1661108748</v>
      </c>
      <c r="AB2884" s="373">
        <f>PPMT('Assumptions (T&amp;D)'!$C$20,Model!AG$1,'Assumptions (T&amp;D)'!$C$23,Model!$R$2866)</f>
        <v>-0.1740011414</v>
      </c>
      <c r="AC2884" s="373">
        <f>PPMT('Assumptions (T&amp;D)'!$C$20,Model!AH$1,'Assumptions (T&amp;D)'!$C$23,Model!$R$2866)</f>
        <v>-0.1822661956</v>
      </c>
      <c r="AD2884" s="373">
        <f>PPMT('Assumptions (T&amp;D)'!$C$20,Model!AI$1,'Assumptions (T&amp;D)'!$C$23,Model!$R$2866)</f>
        <v>-0.1909238399</v>
      </c>
      <c r="AE2884" s="373">
        <f>PPMT('Assumptions (T&amp;D)'!$C$20,Model!AJ$1,'Assumptions (T&amp;D)'!$C$23,Model!$R$2866)</f>
        <v>-0.1999927223</v>
      </c>
      <c r="AF2884" s="373">
        <f>PPMT('Assumptions (T&amp;D)'!$C$20,Model!AK$1,'Assumptions (T&amp;D)'!$C$23,Model!$R$2866)</f>
        <v>-0.2094923766</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-0.119089653</v>
      </c>
      <c r="T2885" s="373">
        <f>PPMT('Assumptions (T&amp;D)'!$C$20,Model!X$1,'Assumptions (T&amp;D)'!$C$23,Model!$S$2866)</f>
        <v>-0.1247464115</v>
      </c>
      <c r="U2885" s="373">
        <f>PPMT('Assumptions (T&amp;D)'!$C$20,Model!Y$1,'Assumptions (T&amp;D)'!$C$23,Model!$S$2866)</f>
        <v>-0.1306718661</v>
      </c>
      <c r="V2885" s="373">
        <f>PPMT('Assumptions (T&amp;D)'!$C$20,Model!Z$1,'Assumptions (T&amp;D)'!$C$23,Model!$S$2866)</f>
        <v>-0.1368787797</v>
      </c>
      <c r="W2885" s="373">
        <f>PPMT('Assumptions (T&amp;D)'!$C$20,Model!AA$1,'Assumptions (T&amp;D)'!$C$23,Model!$S$2866)</f>
        <v>-0.1433805217</v>
      </c>
      <c r="X2885" s="373">
        <f>PPMT('Assumptions (T&amp;D)'!$C$20,Model!AB$1,'Assumptions (T&amp;D)'!$C$23,Model!$S$2866)</f>
        <v>-0.1501910965</v>
      </c>
      <c r="Y2885" s="373">
        <f>PPMT('Assumptions (T&amp;D)'!$C$20,Model!AC$1,'Assumptions (T&amp;D)'!$C$23,Model!$S$2866)</f>
        <v>-0.1573251736</v>
      </c>
      <c r="Z2885" s="373">
        <f>PPMT('Assumptions (T&amp;D)'!$C$20,Model!AD$1,'Assumptions (T&amp;D)'!$C$23,Model!$S$2866)</f>
        <v>-0.1647981193</v>
      </c>
      <c r="AA2885" s="373">
        <f>PPMT('Assumptions (T&amp;D)'!$C$20,Model!AE$1,'Assumptions (T&amp;D)'!$C$23,Model!$S$2866)</f>
        <v>-0.17262603</v>
      </c>
      <c r="AB2885" s="373">
        <f>PPMT('Assumptions (T&amp;D)'!$C$20,Model!AF$1,'Assumptions (T&amp;D)'!$C$23,Model!$S$2866)</f>
        <v>-0.1808257664</v>
      </c>
      <c r="AC2885" s="373">
        <f>PPMT('Assumptions (T&amp;D)'!$C$20,Model!AG$1,'Assumptions (T&amp;D)'!$C$23,Model!$S$2866)</f>
        <v>-0.1894149903</v>
      </c>
      <c r="AD2885" s="373">
        <f>PPMT('Assumptions (T&amp;D)'!$C$20,Model!AH$1,'Assumptions (T&amp;D)'!$C$23,Model!$S$2866)</f>
        <v>-0.1984122024</v>
      </c>
      <c r="AE2885" s="373">
        <f>PPMT('Assumptions (T&amp;D)'!$C$20,Model!AI$1,'Assumptions (T&amp;D)'!$C$23,Model!$S$2866)</f>
        <v>-0.207836782</v>
      </c>
      <c r="AF2885" s="373">
        <f>PPMT('Assumptions (T&amp;D)'!$C$20,Model!AJ$1,'Assumptions (T&amp;D)'!$C$23,Model!$S$2866)</f>
        <v>-0.2177090291</v>
      </c>
      <c r="AG2885" s="373">
        <f>PPMT('Assumptions (T&amp;D)'!$C$20,Model!AK$1,'Assumptions (T&amp;D)'!$C$23,Model!$S$2866)</f>
        <v>-0.228050208</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-0.1159070158</v>
      </c>
      <c r="U2886" s="373">
        <f>PPMT('Assumptions (T&amp;D)'!$C$20,Model!X$1,'Assumptions (T&amp;D)'!$C$23,Model!$T$2866)</f>
        <v>-0.1214125991</v>
      </c>
      <c r="V2886" s="373">
        <f>PPMT('Assumptions (T&amp;D)'!$C$20,Model!Y$1,'Assumptions (T&amp;D)'!$C$23,Model!$T$2866)</f>
        <v>-0.1271796975</v>
      </c>
      <c r="W2886" s="373">
        <f>PPMT('Assumptions (T&amp;D)'!$C$20,Model!Z$1,'Assumptions (T&amp;D)'!$C$23,Model!$T$2866)</f>
        <v>-0.1332207332</v>
      </c>
      <c r="X2886" s="373">
        <f>PPMT('Assumptions (T&amp;D)'!$C$20,Model!AA$1,'Assumptions (T&amp;D)'!$C$23,Model!$T$2866)</f>
        <v>-0.139548718</v>
      </c>
      <c r="Y2886" s="373">
        <f>PPMT('Assumptions (T&amp;D)'!$C$20,Model!AB$1,'Assumptions (T&amp;D)'!$C$23,Model!$T$2866)</f>
        <v>-0.1461772821</v>
      </c>
      <c r="Z2886" s="373">
        <f>PPMT('Assumptions (T&amp;D)'!$C$20,Model!AC$1,'Assumptions (T&amp;D)'!$C$23,Model!$T$2866)</f>
        <v>-0.153120703</v>
      </c>
      <c r="AA2886" s="373">
        <f>PPMT('Assumptions (T&amp;D)'!$C$20,Model!AD$1,'Assumptions (T&amp;D)'!$C$23,Model!$T$2866)</f>
        <v>-0.1603939364</v>
      </c>
      <c r="AB2886" s="373">
        <f>PPMT('Assumptions (T&amp;D)'!$C$20,Model!AE$1,'Assumptions (T&amp;D)'!$C$23,Model!$T$2866)</f>
        <v>-0.1680126484</v>
      </c>
      <c r="AC2886" s="373">
        <f>PPMT('Assumptions (T&amp;D)'!$C$20,Model!AF$1,'Assumptions (T&amp;D)'!$C$23,Model!$T$2866)</f>
        <v>-0.1759932492</v>
      </c>
      <c r="AD2886" s="373">
        <f>PPMT('Assumptions (T&amp;D)'!$C$20,Model!AG$1,'Assumptions (T&amp;D)'!$C$23,Model!$T$2866)</f>
        <v>-0.1843529285</v>
      </c>
      <c r="AE2886" s="373">
        <f>PPMT('Assumptions (T&amp;D)'!$C$20,Model!AH$1,'Assumptions (T&amp;D)'!$C$23,Model!$T$2866)</f>
        <v>-0.1931096926</v>
      </c>
      <c r="AF2886" s="373">
        <f>PPMT('Assumptions (T&amp;D)'!$C$20,Model!AI$1,'Assumptions (T&amp;D)'!$C$23,Model!$T$2866)</f>
        <v>-0.202282403</v>
      </c>
      <c r="AG2886" s="373">
        <f>PPMT('Assumptions (T&amp;D)'!$C$20,Model!AJ$1,'Assumptions (T&amp;D)'!$C$23,Model!$T$2866)</f>
        <v>-0.2118908171</v>
      </c>
      <c r="AH2886" s="373">
        <f>PPMT('Assumptions (T&amp;D)'!$C$20,Model!AK$1,'Assumptions (T&amp;D)'!$C$23,Model!$T$2866)</f>
        <v>-0.221955631</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-0.1173710772</v>
      </c>
      <c r="V2887" s="373">
        <f>PPMT('Assumptions (T&amp;D)'!$C$20,Model!X$1,'Assumptions (T&amp;D)'!$C$23,Model!$U$2866)</f>
        <v>-0.1229462033</v>
      </c>
      <c r="W2887" s="373">
        <f>PPMT('Assumptions (T&amp;D)'!$C$20,Model!Y$1,'Assumptions (T&amp;D)'!$C$23,Model!$U$2866)</f>
        <v>-0.128786148</v>
      </c>
      <c r="X2887" s="373">
        <f>PPMT('Assumptions (T&amp;D)'!$C$20,Model!Z$1,'Assumptions (T&amp;D)'!$C$23,Model!$U$2866)</f>
        <v>-0.13490349</v>
      </c>
      <c r="Y2887" s="373">
        <f>PPMT('Assumptions (T&amp;D)'!$C$20,Model!AA$1,'Assumptions (T&amp;D)'!$C$23,Model!$U$2866)</f>
        <v>-0.1413114058</v>
      </c>
      <c r="Z2887" s="373">
        <f>PPMT('Assumptions (T&amp;D)'!$C$20,Model!AB$1,'Assumptions (T&amp;D)'!$C$23,Model!$U$2866)</f>
        <v>-0.1480236976</v>
      </c>
      <c r="AA2887" s="373">
        <f>PPMT('Assumptions (T&amp;D)'!$C$20,Model!AC$1,'Assumptions (T&amp;D)'!$C$23,Model!$U$2866)</f>
        <v>-0.1550548232</v>
      </c>
      <c r="AB2887" s="373">
        <f>PPMT('Assumptions (T&amp;D)'!$C$20,Model!AD$1,'Assumptions (T&amp;D)'!$C$23,Model!$U$2866)</f>
        <v>-0.1624199273</v>
      </c>
      <c r="AC2887" s="373">
        <f>PPMT('Assumptions (T&amp;D)'!$C$20,Model!AE$1,'Assumptions (T&amp;D)'!$C$23,Model!$U$2866)</f>
        <v>-0.1701348739</v>
      </c>
      <c r="AD2887" s="373">
        <f>PPMT('Assumptions (T&amp;D)'!$C$20,Model!AF$1,'Assumptions (T&amp;D)'!$C$23,Model!$U$2866)</f>
        <v>-0.1782162804</v>
      </c>
      <c r="AE2887" s="373">
        <f>PPMT('Assumptions (T&amp;D)'!$C$20,Model!AG$1,'Assumptions (T&amp;D)'!$C$23,Model!$U$2866)</f>
        <v>-0.1866815537</v>
      </c>
      <c r="AF2887" s="373">
        <f>PPMT('Assumptions (T&amp;D)'!$C$20,Model!AH$1,'Assumptions (T&amp;D)'!$C$23,Model!$U$2866)</f>
        <v>-0.1955489275</v>
      </c>
      <c r="AG2887" s="373">
        <f>PPMT('Assumptions (T&amp;D)'!$C$20,Model!AI$1,'Assumptions (T&amp;D)'!$C$23,Model!$U$2866)</f>
        <v>-0.2048375015</v>
      </c>
      <c r="AH2887" s="373">
        <f>PPMT('Assumptions (T&amp;D)'!$C$20,Model!AJ$1,'Assumptions (T&amp;D)'!$C$23,Model!$U$2866)</f>
        <v>-0.2145672829</v>
      </c>
      <c r="AI2887" s="373">
        <f>PPMT('Assumptions (T&amp;D)'!$C$20,Model!AK$1,'Assumptions (T&amp;D)'!$C$23,Model!$U$2866)</f>
        <v>-0.2247592288</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-0.1216559209</v>
      </c>
      <c r="W2888" s="373">
        <f>PPMT('Assumptions (T&amp;D)'!$C$20,Model!X$1,'Assumptions (T&amp;D)'!$C$23,Model!$V$2866)</f>
        <v>-0.1274345771</v>
      </c>
      <c r="X2888" s="373">
        <f>PPMT('Assumptions (T&amp;D)'!$C$20,Model!Y$1,'Assumptions (T&amp;D)'!$C$23,Model!$V$2866)</f>
        <v>-0.1334877195</v>
      </c>
      <c r="Y2888" s="373">
        <f>PPMT('Assumptions (T&amp;D)'!$C$20,Model!Z$1,'Assumptions (T&amp;D)'!$C$23,Model!$V$2866)</f>
        <v>-0.1398283862</v>
      </c>
      <c r="Z2888" s="373">
        <f>PPMT('Assumptions (T&amp;D)'!$C$20,Model!AA$1,'Assumptions (T&amp;D)'!$C$23,Model!$V$2866)</f>
        <v>-0.1464702345</v>
      </c>
      <c r="AA2888" s="373">
        <f>PPMT('Assumptions (T&amp;D)'!$C$20,Model!AB$1,'Assumptions (T&amp;D)'!$C$23,Model!$V$2866)</f>
        <v>-0.1534275707</v>
      </c>
      <c r="AB2888" s="373">
        <f>PPMT('Assumptions (T&amp;D)'!$C$20,Model!AC$1,'Assumptions (T&amp;D)'!$C$23,Model!$V$2866)</f>
        <v>-0.1607153803</v>
      </c>
      <c r="AC2888" s="373">
        <f>PPMT('Assumptions (T&amp;D)'!$C$20,Model!AD$1,'Assumptions (T&amp;D)'!$C$23,Model!$V$2866)</f>
        <v>-0.1683493609</v>
      </c>
      <c r="AD2888" s="373">
        <f>PPMT('Assumptions (T&amp;D)'!$C$20,Model!AE$1,'Assumptions (T&amp;D)'!$C$23,Model!$V$2866)</f>
        <v>-0.1763459555</v>
      </c>
      <c r="AE2888" s="373">
        <f>PPMT('Assumptions (T&amp;D)'!$C$20,Model!AF$1,'Assumptions (T&amp;D)'!$C$23,Model!$V$2866)</f>
        <v>-0.1847223884</v>
      </c>
      <c r="AF2888" s="373">
        <f>PPMT('Assumptions (T&amp;D)'!$C$20,Model!AG$1,'Assumptions (T&amp;D)'!$C$23,Model!$V$2866)</f>
        <v>-0.1934967018</v>
      </c>
      <c r="AG2888" s="373">
        <f>PPMT('Assumptions (T&amp;D)'!$C$20,Model!AH$1,'Assumptions (T&amp;D)'!$C$23,Model!$V$2866)</f>
        <v>-0.2026877952</v>
      </c>
      <c r="AH2888" s="373">
        <f>PPMT('Assumptions (T&amp;D)'!$C$20,Model!AI$1,'Assumptions (T&amp;D)'!$C$23,Model!$V$2866)</f>
        <v>-0.2123154654</v>
      </c>
      <c r="AI2888" s="373">
        <f>PPMT('Assumptions (T&amp;D)'!$C$20,Model!AJ$1,'Assumptions (T&amp;D)'!$C$23,Model!$V$2866)</f>
        <v>-0.2224004501</v>
      </c>
      <c r="AJ2888" s="373">
        <f>PPMT('Assumptions (T&amp;D)'!$C$20,Model!AK$1,'Assumptions (T&amp;D)'!$C$23,Model!$V$2866)</f>
        <v>-0.2329644714</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-0.1240583784</v>
      </c>
      <c r="X2889" s="373">
        <f>PPMT('Assumptions (T&amp;D)'!$C$20,Model!X$1,'Assumptions (T&amp;D)'!$C$23,Model!$W$2866)</f>
        <v>-0.1299511514</v>
      </c>
      <c r="Y2889" s="373">
        <f>PPMT('Assumptions (T&amp;D)'!$C$20,Model!Y$1,'Assumptions (T&amp;D)'!$C$23,Model!$W$2866)</f>
        <v>-0.136123831</v>
      </c>
      <c r="Z2889" s="373">
        <f>PPMT('Assumptions (T&amp;D)'!$C$20,Model!Z$1,'Assumptions (T&amp;D)'!$C$23,Model!$W$2866)</f>
        <v>-0.142589713</v>
      </c>
      <c r="AA2889" s="373">
        <f>PPMT('Assumptions (T&amp;D)'!$C$20,Model!AA$1,'Assumptions (T&amp;D)'!$C$23,Model!$W$2866)</f>
        <v>-0.1493627244</v>
      </c>
      <c r="AB2889" s="373">
        <f>PPMT('Assumptions (T&amp;D)'!$C$20,Model!AB$1,'Assumptions (T&amp;D)'!$C$23,Model!$W$2866)</f>
        <v>-0.1564574538</v>
      </c>
      <c r="AC2889" s="373">
        <f>PPMT('Assumptions (T&amp;D)'!$C$20,Model!AC$1,'Assumptions (T&amp;D)'!$C$23,Model!$W$2866)</f>
        <v>-0.1638891829</v>
      </c>
      <c r="AD2889" s="373">
        <f>PPMT('Assumptions (T&amp;D)'!$C$20,Model!AD$1,'Assumptions (T&amp;D)'!$C$23,Model!$W$2866)</f>
        <v>-0.171673919</v>
      </c>
      <c r="AE2889" s="373">
        <f>PPMT('Assumptions (T&amp;D)'!$C$20,Model!AE$1,'Assumptions (T&amp;D)'!$C$23,Model!$W$2866)</f>
        <v>-0.1798284302</v>
      </c>
      <c r="AF2889" s="373">
        <f>PPMT('Assumptions (T&amp;D)'!$C$20,Model!AF$1,'Assumptions (T&amp;D)'!$C$23,Model!$W$2866)</f>
        <v>-0.1883702806</v>
      </c>
      <c r="AG2889" s="373">
        <f>PPMT('Assumptions (T&amp;D)'!$C$20,Model!AG$1,'Assumptions (T&amp;D)'!$C$23,Model!$W$2866)</f>
        <v>-0.197317869</v>
      </c>
      <c r="AH2889" s="373">
        <f>PPMT('Assumptions (T&amp;D)'!$C$20,Model!AH$1,'Assumptions (T&amp;D)'!$C$23,Model!$W$2866)</f>
        <v>-0.2066904677</v>
      </c>
      <c r="AI2889" s="373">
        <f>PPMT('Assumptions (T&amp;D)'!$C$20,Model!AI$1,'Assumptions (T&amp;D)'!$C$23,Model!$W$2866)</f>
        <v>-0.216508265</v>
      </c>
      <c r="AJ2889" s="373">
        <f>PPMT('Assumptions (T&amp;D)'!$C$20,Model!AJ$1,'Assumptions (T&amp;D)'!$C$23,Model!$W$2866)</f>
        <v>-0.2267924075</v>
      </c>
      <c r="AK2889" s="373">
        <f>PPMT('Assumptions (T&amp;D)'!$C$20,Model!AK$1,'Assumptions (T&amp;D)'!$C$23,Model!$W$2866)</f>
        <v>-0.2375650469</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-0.1282189034</v>
      </c>
      <c r="Y2890" s="373">
        <f>PPMT('Assumptions (T&amp;D)'!$C$20,Model!X$1,'Assumptions (T&amp;D)'!$C$23,Model!$X$2866)</f>
        <v>-0.1343093014</v>
      </c>
      <c r="Z2890" s="373">
        <f>PPMT('Assumptions (T&amp;D)'!$C$20,Model!Y$1,'Assumptions (T&amp;D)'!$C$23,Model!$X$2866)</f>
        <v>-0.1406889932</v>
      </c>
      <c r="AA2890" s="373">
        <f>PPMT('Assumptions (T&amp;D)'!$C$20,Model!Z$1,'Assumptions (T&amp;D)'!$C$23,Model!$X$2866)</f>
        <v>-0.1473717203</v>
      </c>
      <c r="AB2890" s="373">
        <f>PPMT('Assumptions (T&amp;D)'!$C$20,Model!AA$1,'Assumptions (T&amp;D)'!$C$23,Model!$X$2866)</f>
        <v>-0.1543718771</v>
      </c>
      <c r="AC2890" s="373">
        <f>PPMT('Assumptions (T&amp;D)'!$C$20,Model!AB$1,'Assumptions (T&amp;D)'!$C$23,Model!$X$2866)</f>
        <v>-0.1617045412</v>
      </c>
      <c r="AD2890" s="373">
        <f>PPMT('Assumptions (T&amp;D)'!$C$20,Model!AC$1,'Assumptions (T&amp;D)'!$C$23,Model!$X$2866)</f>
        <v>-0.1693855069</v>
      </c>
      <c r="AE2890" s="373">
        <f>PPMT('Assumptions (T&amp;D)'!$C$20,Model!AD$1,'Assumptions (T&amp;D)'!$C$23,Model!$X$2866)</f>
        <v>-0.1774313185</v>
      </c>
      <c r="AF2890" s="373">
        <f>PPMT('Assumptions (T&amp;D)'!$C$20,Model!AE$1,'Assumptions (T&amp;D)'!$C$23,Model!$X$2866)</f>
        <v>-0.1858593061</v>
      </c>
      <c r="AG2890" s="373">
        <f>PPMT('Assumptions (T&amp;D)'!$C$20,Model!AF$1,'Assumptions (T&amp;D)'!$C$23,Model!$X$2866)</f>
        <v>-0.1946876232</v>
      </c>
      <c r="AH2890" s="373">
        <f>PPMT('Assumptions (T&amp;D)'!$C$20,Model!AG$1,'Assumptions (T&amp;D)'!$C$23,Model!$X$2866)</f>
        <v>-0.2039352853</v>
      </c>
      <c r="AI2890" s="373">
        <f>PPMT('Assumptions (T&amp;D)'!$C$20,Model!AH$1,'Assumptions (T&amp;D)'!$C$23,Model!$X$2866)</f>
        <v>-0.2136222113</v>
      </c>
      <c r="AJ2890" s="373">
        <f>PPMT('Assumptions (T&amp;D)'!$C$20,Model!AI$1,'Assumptions (T&amp;D)'!$C$23,Model!$X$2866)</f>
        <v>-0.2237692664</v>
      </c>
      <c r="AK2890" s="373">
        <f>PPMT('Assumptions (T&amp;D)'!$C$20,Model!AJ$1,'Assumptions (T&amp;D)'!$C$23,Model!$X$2866)</f>
        <v>-0.2343983065</v>
      </c>
      <c r="AL2890" s="373">
        <f>PPMT('Assumptions (T&amp;D)'!$C$20,Model!AK$1,'Assumptions (T&amp;D)'!$C$23,Model!$X$2866)</f>
        <v>-0.2455322261</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-0.1316231692</v>
      </c>
      <c r="Z2891" s="373">
        <f>PPMT('Assumptions (T&amp;D)'!$C$20,Model!X$1,'Assumptions (T&amp;D)'!$C$23,Model!$Y$2866)</f>
        <v>-0.1378752697</v>
      </c>
      <c r="AA2891" s="373">
        <f>PPMT('Assumptions (T&amp;D)'!$C$20,Model!Y$1,'Assumptions (T&amp;D)'!$C$23,Model!$Y$2866)</f>
        <v>-0.144424345</v>
      </c>
      <c r="AB2891" s="373">
        <f>PPMT('Assumptions (T&amp;D)'!$C$20,Model!Z$1,'Assumptions (T&amp;D)'!$C$23,Model!$Y$2866)</f>
        <v>-0.1512845014</v>
      </c>
      <c r="AC2891" s="373">
        <f>PPMT('Assumptions (T&amp;D)'!$C$20,Model!AA$1,'Assumptions (T&amp;D)'!$C$23,Model!$Y$2866)</f>
        <v>-0.1584705152</v>
      </c>
      <c r="AD2891" s="373">
        <f>PPMT('Assumptions (T&amp;D)'!$C$20,Model!AB$1,'Assumptions (T&amp;D)'!$C$23,Model!$Y$2866)</f>
        <v>-0.1659978647</v>
      </c>
      <c r="AE2891" s="373">
        <f>PPMT('Assumptions (T&amp;D)'!$C$20,Model!AC$1,'Assumptions (T&amp;D)'!$C$23,Model!$Y$2866)</f>
        <v>-0.1738827633</v>
      </c>
      <c r="AF2891" s="373">
        <f>PPMT('Assumptions (T&amp;D)'!$C$20,Model!AD$1,'Assumptions (T&amp;D)'!$C$23,Model!$Y$2866)</f>
        <v>-0.1821421945</v>
      </c>
      <c r="AG2891" s="373">
        <f>PPMT('Assumptions (T&amp;D)'!$C$20,Model!AE$1,'Assumptions (T&amp;D)'!$C$23,Model!$Y$2866)</f>
        <v>-0.1907939487</v>
      </c>
      <c r="AH2891" s="373">
        <f>PPMT('Assumptions (T&amp;D)'!$C$20,Model!AF$1,'Assumptions (T&amp;D)'!$C$23,Model!$Y$2866)</f>
        <v>-0.1998566613</v>
      </c>
      <c r="AI2891" s="373">
        <f>PPMT('Assumptions (T&amp;D)'!$C$20,Model!AG$1,'Assumptions (T&amp;D)'!$C$23,Model!$Y$2866)</f>
        <v>-0.2093498527</v>
      </c>
      <c r="AJ2891" s="373">
        <f>PPMT('Assumptions (T&amp;D)'!$C$20,Model!AH$1,'Assumptions (T&amp;D)'!$C$23,Model!$Y$2866)</f>
        <v>-0.2192939707</v>
      </c>
      <c r="AK2891" s="373">
        <f>PPMT('Assumptions (T&amp;D)'!$C$20,Model!AI$1,'Assumptions (T&amp;D)'!$C$23,Model!$Y$2866)</f>
        <v>-0.2297104343</v>
      </c>
      <c r="AL2891" s="373">
        <f>PPMT('Assumptions (T&amp;D)'!$C$20,Model!AJ$1,'Assumptions (T&amp;D)'!$C$23,Model!$Y$2866)</f>
        <v>-0.24062168</v>
      </c>
      <c r="AM2891" s="373">
        <f>PPMT('Assumptions (T&amp;D)'!$C$20,Model!AK$1,'Assumptions (T&amp;D)'!$C$23,Model!$Y$2866)</f>
        <v>-0.2520512098</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-0.1351118864</v>
      </c>
      <c r="AA2892" s="373">
        <f>PPMT('Assumptions (T&amp;D)'!$C$20,Model!X$1,'Assumptions (T&amp;D)'!$C$23,Model!$Z$2866)</f>
        <v>-0.1415297011</v>
      </c>
      <c r="AB2892" s="373">
        <f>PPMT('Assumptions (T&amp;D)'!$C$20,Model!Y$1,'Assumptions (T&amp;D)'!$C$23,Model!$Z$2866)</f>
        <v>-0.1482523619</v>
      </c>
      <c r="AC2892" s="373">
        <f>PPMT('Assumptions (T&amp;D)'!$C$20,Model!Z$1,'Assumptions (T&amp;D)'!$C$23,Model!$Z$2866)</f>
        <v>-0.155294349</v>
      </c>
      <c r="AD2892" s="373">
        <f>PPMT('Assumptions (T&amp;D)'!$C$20,Model!AA$1,'Assumptions (T&amp;D)'!$C$23,Model!$Z$2866)</f>
        <v>-0.1626708306</v>
      </c>
      <c r="AE2892" s="373">
        <f>PPMT('Assumptions (T&amp;D)'!$C$20,Model!AB$1,'Assumptions (T&amp;D)'!$C$23,Model!$Z$2866)</f>
        <v>-0.1703976951</v>
      </c>
      <c r="AF2892" s="373">
        <f>PPMT('Assumptions (T&amp;D)'!$C$20,Model!AC$1,'Assumptions (T&amp;D)'!$C$23,Model!$Z$2866)</f>
        <v>-0.1784915856</v>
      </c>
      <c r="AG2892" s="373">
        <f>PPMT('Assumptions (T&amp;D)'!$C$20,Model!AD$1,'Assumptions (T&amp;D)'!$C$23,Model!$Z$2866)</f>
        <v>-0.1869699359</v>
      </c>
      <c r="AH2892" s="373">
        <f>PPMT('Assumptions (T&amp;D)'!$C$20,Model!AE$1,'Assumptions (T&amp;D)'!$C$23,Model!$Z$2866)</f>
        <v>-0.1958510079</v>
      </c>
      <c r="AI2892" s="373">
        <f>PPMT('Assumptions (T&amp;D)'!$C$20,Model!AF$1,'Assumptions (T&amp;D)'!$C$23,Model!$Z$2866)</f>
        <v>-0.2051539307</v>
      </c>
      <c r="AJ2892" s="373">
        <f>PPMT('Assumptions (T&amp;D)'!$C$20,Model!AG$1,'Assumptions (T&amp;D)'!$C$23,Model!$Z$2866)</f>
        <v>-0.2148987424</v>
      </c>
      <c r="AK2892" s="373">
        <f>PPMT('Assumptions (T&amp;D)'!$C$20,Model!AH$1,'Assumptions (T&amp;D)'!$C$23,Model!$Z$2866)</f>
        <v>-0.2251064327</v>
      </c>
      <c r="AL2892" s="373">
        <f>PPMT('Assumptions (T&amp;D)'!$C$20,Model!AI$1,'Assumptions (T&amp;D)'!$C$23,Model!$Z$2866)</f>
        <v>-0.2357989883</v>
      </c>
      <c r="AM2892" s="373">
        <f>PPMT('Assumptions (T&amp;D)'!$C$20,Model!AJ$1,'Assumptions (T&amp;D)'!$C$23,Model!$Z$2866)</f>
        <v>-0.2469994402</v>
      </c>
      <c r="AN2892" s="373">
        <f>PPMT('Assumptions (T&amp;D)'!$C$20,Model!AK$1,'Assumptions (T&amp;D)'!$C$23,Model!$Z$2866)</f>
        <v>-0.2587319136</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-0.1386870632</v>
      </c>
      <c r="AB2893" s="373">
        <f>PPMT('Assumptions (T&amp;D)'!$C$20,Model!X$1,'Assumptions (T&amp;D)'!$C$23,Model!$AA$2866)</f>
        <v>-0.1452746987</v>
      </c>
      <c r="AC2893" s="373">
        <f>PPMT('Assumptions (T&amp;D)'!$C$20,Model!Y$1,'Assumptions (T&amp;D)'!$C$23,Model!$AA$2866)</f>
        <v>-0.1521752469</v>
      </c>
      <c r="AD2893" s="373">
        <f>PPMT('Assumptions (T&amp;D)'!$C$20,Model!Z$1,'Assumptions (T&amp;D)'!$C$23,Model!$AA$2866)</f>
        <v>-0.1594035711</v>
      </c>
      <c r="AE2893" s="373">
        <f>PPMT('Assumptions (T&amp;D)'!$C$20,Model!AA$1,'Assumptions (T&amp;D)'!$C$23,Model!$AA$2866)</f>
        <v>-0.1669752407</v>
      </c>
      <c r="AF2893" s="373">
        <f>PPMT('Assumptions (T&amp;D)'!$C$20,Model!AB$1,'Assumptions (T&amp;D)'!$C$23,Model!$AA$2866)</f>
        <v>-0.1749065647</v>
      </c>
      <c r="AG2893" s="373">
        <f>PPMT('Assumptions (T&amp;D)'!$C$20,Model!AC$1,'Assumptions (T&amp;D)'!$C$23,Model!$AA$2866)</f>
        <v>-0.1832146265</v>
      </c>
      <c r="AH2893" s="373">
        <f>PPMT('Assumptions (T&amp;D)'!$C$20,Model!AD$1,'Assumptions (T&amp;D)'!$C$23,Model!$AA$2866)</f>
        <v>-0.1919173213</v>
      </c>
      <c r="AI2893" s="373">
        <f>PPMT('Assumptions (T&amp;D)'!$C$20,Model!AE$1,'Assumptions (T&amp;D)'!$C$23,Model!$AA$2866)</f>
        <v>-0.201033394</v>
      </c>
      <c r="AJ2893" s="373">
        <f>PPMT('Assumptions (T&amp;D)'!$C$20,Model!AF$1,'Assumptions (T&amp;D)'!$C$23,Model!$AA$2866)</f>
        <v>-0.2105824802</v>
      </c>
      <c r="AK2893" s="373">
        <f>PPMT('Assumptions (T&amp;D)'!$C$20,Model!AG$1,'Assumptions (T&amp;D)'!$C$23,Model!$AA$2866)</f>
        <v>-0.220585148</v>
      </c>
      <c r="AL2893" s="373">
        <f>PPMT('Assumptions (T&amp;D)'!$C$20,Model!AH$1,'Assumptions (T&amp;D)'!$C$23,Model!$AA$2866)</f>
        <v>-0.2310629426</v>
      </c>
      <c r="AM2893" s="373">
        <f>PPMT('Assumptions (T&amp;D)'!$C$20,Model!AI$1,'Assumptions (T&amp;D)'!$C$23,Model!$AA$2866)</f>
        <v>-0.2420384323</v>
      </c>
      <c r="AN2893" s="373">
        <f>PPMT('Assumptions (T&amp;D)'!$C$20,Model!AJ$1,'Assumptions (T&amp;D)'!$C$23,Model!$AA$2866)</f>
        <v>-0.2535352579</v>
      </c>
      <c r="AO2893" s="373">
        <f>PPMT('Assumptions (T&amp;D)'!$C$20,Model!AK$1,'Assumptions (T&amp;D)'!$C$23,Model!$AA$2866)</f>
        <v>-0.2655781826</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-0.1423507537</v>
      </c>
      <c r="AC2894" s="373">
        <f>PPMT('Assumptions (T&amp;D)'!$C$20,Model!X$1,'Assumptions (T&amp;D)'!$C$23,Model!$AB$2866)</f>
        <v>-0.1491124145</v>
      </c>
      <c r="AD2894" s="373">
        <f>PPMT('Assumptions (T&amp;D)'!$C$20,Model!Y$1,'Assumptions (T&amp;D)'!$C$23,Model!$AB$2866)</f>
        <v>-0.1561952541</v>
      </c>
      <c r="AE2894" s="373">
        <f>PPMT('Assumptions (T&amp;D)'!$C$20,Model!Z$1,'Assumptions (T&amp;D)'!$C$23,Model!$AB$2866)</f>
        <v>-0.1636145287</v>
      </c>
      <c r="AF2894" s="373">
        <f>PPMT('Assumptions (T&amp;D)'!$C$20,Model!AA$1,'Assumptions (T&amp;D)'!$C$23,Model!$AB$2866)</f>
        <v>-0.1713862188</v>
      </c>
      <c r="AG2894" s="373">
        <f>PPMT('Assumptions (T&amp;D)'!$C$20,Model!AB$1,'Assumptions (T&amp;D)'!$C$23,Model!$AB$2866)</f>
        <v>-0.1795270642</v>
      </c>
      <c r="AH2894" s="373">
        <f>PPMT('Assumptions (T&amp;D)'!$C$20,Model!AC$1,'Assumptions (T&amp;D)'!$C$23,Model!$AB$2866)</f>
        <v>-0.1880545998</v>
      </c>
      <c r="AI2894" s="373">
        <f>PPMT('Assumptions (T&amp;D)'!$C$20,Model!AD$1,'Assumptions (T&amp;D)'!$C$23,Model!$AB$2866)</f>
        <v>-0.1969871933</v>
      </c>
      <c r="AJ2894" s="373">
        <f>PPMT('Assumptions (T&amp;D)'!$C$20,Model!AE$1,'Assumptions (T&amp;D)'!$C$23,Model!$AB$2866)</f>
        <v>-0.2063440849</v>
      </c>
      <c r="AK2894" s="373">
        <f>PPMT('Assumptions (T&amp;D)'!$C$20,Model!AF$1,'Assumptions (T&amp;D)'!$C$23,Model!$AB$2866)</f>
        <v>-0.216145429</v>
      </c>
      <c r="AL2894" s="373">
        <f>PPMT('Assumptions (T&amp;D)'!$C$20,Model!AG$1,'Assumptions (T&amp;D)'!$C$23,Model!$AB$2866)</f>
        <v>-0.2264123369</v>
      </c>
      <c r="AM2894" s="373">
        <f>PPMT('Assumptions (T&amp;D)'!$C$20,Model!AH$1,'Assumptions (T&amp;D)'!$C$23,Model!$AB$2866)</f>
        <v>-0.2371669229</v>
      </c>
      <c r="AN2894" s="373">
        <f>PPMT('Assumptions (T&amp;D)'!$C$20,Model!AI$1,'Assumptions (T&amp;D)'!$C$23,Model!$AB$2866)</f>
        <v>-0.2484323517</v>
      </c>
      <c r="AO2894" s="373">
        <f>PPMT('Assumptions (T&amp;D)'!$C$20,Model!AJ$1,'Assumptions (T&amp;D)'!$C$23,Model!$AB$2866)</f>
        <v>-0.2602328884</v>
      </c>
      <c r="AP2894" s="373">
        <f>PPMT('Assumptions (T&amp;D)'!$C$20,Model!AK$1,'Assumptions (T&amp;D)'!$C$23,Model!$AB$2866)</f>
        <v>-0.2725939506</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-0.1461050595</v>
      </c>
      <c r="AD2895" s="373">
        <f>PPMT('Assumptions (T&amp;D)'!$C$20,Model!X$1,'Assumptions (T&amp;D)'!$C$23,Model!$AC$2866)</f>
        <v>-0.1530450498</v>
      </c>
      <c r="AE2895" s="373">
        <f>PPMT('Assumptions (T&amp;D)'!$C$20,Model!Y$1,'Assumptions (T&amp;D)'!$C$23,Model!$AC$2866)</f>
        <v>-0.1603146897</v>
      </c>
      <c r="AF2895" s="373">
        <f>PPMT('Assumptions (T&amp;D)'!$C$20,Model!Z$1,'Assumptions (T&amp;D)'!$C$23,Model!$AC$2866)</f>
        <v>-0.1679296375</v>
      </c>
      <c r="AG2895" s="373">
        <f>PPMT('Assumptions (T&amp;D)'!$C$20,Model!AA$1,'Assumptions (T&amp;D)'!$C$23,Model!$AC$2866)</f>
        <v>-0.1759062953</v>
      </c>
      <c r="AH2895" s="373">
        <f>PPMT('Assumptions (T&amp;D)'!$C$20,Model!AB$1,'Assumptions (T&amp;D)'!$C$23,Model!$AC$2866)</f>
        <v>-0.1842618443</v>
      </c>
      <c r="AI2895" s="373">
        <f>PPMT('Assumptions (T&amp;D)'!$C$20,Model!AC$1,'Assumptions (T&amp;D)'!$C$23,Model!$AC$2866)</f>
        <v>-0.1930142819</v>
      </c>
      <c r="AJ2895" s="373">
        <f>PPMT('Assumptions (T&amp;D)'!$C$20,Model!AD$1,'Assumptions (T&amp;D)'!$C$23,Model!$AC$2866)</f>
        <v>-0.2021824603</v>
      </c>
      <c r="AK2895" s="373">
        <f>PPMT('Assumptions (T&amp;D)'!$C$20,Model!AE$1,'Assumptions (T&amp;D)'!$C$23,Model!$AC$2866)</f>
        <v>-0.2117861271</v>
      </c>
      <c r="AL2895" s="373">
        <f>PPMT('Assumptions (T&amp;D)'!$C$20,Model!AF$1,'Assumptions (T&amp;D)'!$C$23,Model!$AC$2866)</f>
        <v>-0.2218459682</v>
      </c>
      <c r="AM2895" s="373">
        <f>PPMT('Assumptions (T&amp;D)'!$C$20,Model!AG$1,'Assumptions (T&amp;D)'!$C$23,Model!$AC$2866)</f>
        <v>-0.2323836517</v>
      </c>
      <c r="AN2895" s="373">
        <f>PPMT('Assumptions (T&amp;D)'!$C$20,Model!AH$1,'Assumptions (T&amp;D)'!$C$23,Model!$AC$2866)</f>
        <v>-0.2434218751</v>
      </c>
      <c r="AO2895" s="373">
        <f>PPMT('Assumptions (T&amp;D)'!$C$20,Model!AI$1,'Assumptions (T&amp;D)'!$C$23,Model!$AC$2866)</f>
        <v>-0.2549844142</v>
      </c>
      <c r="AP2895" s="373">
        <f>PPMT('Assumptions (T&amp;D)'!$C$20,Model!AJ$1,'Assumptions (T&amp;D)'!$C$23,Model!$AC$2866)</f>
        <v>-0.2670961739</v>
      </c>
      <c r="AQ2895" s="373">
        <f>PPMT('Assumptions (T&amp;D)'!$C$20,Model!AK$1,'Assumptions (T&amp;D)'!$C$23,Model!$AC$2866)</f>
        <v>-0.2797832421</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-0.1499521309</v>
      </c>
      <c r="AE2896" s="373">
        <f>PPMT('Assumptions (T&amp;D)'!$C$20,Model!X$1,'Assumptions (T&amp;D)'!$C$23,Model!$AD$2866)</f>
        <v>-0.1570748572</v>
      </c>
      <c r="AF2896" s="373">
        <f>PPMT('Assumptions (T&amp;D)'!$C$20,Model!Y$1,'Assumptions (T&amp;D)'!$C$23,Model!$AD$2866)</f>
        <v>-0.1645359129</v>
      </c>
      <c r="AG2896" s="373">
        <f>PPMT('Assumptions (T&amp;D)'!$C$20,Model!Z$1,'Assumptions (T&amp;D)'!$C$23,Model!$AD$2866)</f>
        <v>-0.1723513687</v>
      </c>
      <c r="AH2896" s="373">
        <f>PPMT('Assumptions (T&amp;D)'!$C$20,Model!AA$1,'Assumptions (T&amp;D)'!$C$23,Model!$AD$2866)</f>
        <v>-0.1805380588</v>
      </c>
      <c r="AI2896" s="373">
        <f>PPMT('Assumptions (T&amp;D)'!$C$20,Model!AB$1,'Assumptions (T&amp;D)'!$C$23,Model!$AD$2866)</f>
        <v>-0.1891136166</v>
      </c>
      <c r="AJ2896" s="373">
        <f>PPMT('Assumptions (T&amp;D)'!$C$20,Model!AC$1,'Assumptions (T&amp;D)'!$C$23,Model!$AD$2866)</f>
        <v>-0.1980965133</v>
      </c>
      <c r="AK2896" s="373">
        <f>PPMT('Assumptions (T&amp;D)'!$C$20,Model!AD$1,'Assumptions (T&amp;D)'!$C$23,Model!$AD$2866)</f>
        <v>-0.2075060977</v>
      </c>
      <c r="AL2896" s="373">
        <f>PPMT('Assumptions (T&amp;D)'!$C$20,Model!AE$1,'Assumptions (T&amp;D)'!$C$23,Model!$AD$2866)</f>
        <v>-0.2173626374</v>
      </c>
      <c r="AM2896" s="373">
        <f>PPMT('Assumptions (T&amp;D)'!$C$20,Model!AF$1,'Assumptions (T&amp;D)'!$C$23,Model!$AD$2866)</f>
        <v>-0.2276873626</v>
      </c>
      <c r="AN2896" s="373">
        <f>PPMT('Assumptions (T&amp;D)'!$C$20,Model!AG$1,'Assumptions (T&amp;D)'!$C$23,Model!$AD$2866)</f>
        <v>-0.2385025124</v>
      </c>
      <c r="AO2896" s="373">
        <f>PPMT('Assumptions (T&amp;D)'!$C$20,Model!AH$1,'Assumptions (T&amp;D)'!$C$23,Model!$AD$2866)</f>
        <v>-0.2498313817</v>
      </c>
      <c r="AP2896" s="373">
        <f>PPMT('Assumptions (T&amp;D)'!$C$20,Model!AI$1,'Assumptions (T&amp;D)'!$C$23,Model!$AD$2866)</f>
        <v>-0.2616983723</v>
      </c>
      <c r="AQ2896" s="373">
        <f>PPMT('Assumptions (T&amp;D)'!$C$20,Model!AJ$1,'Assumptions (T&amp;D)'!$C$23,Model!$AD$2866)</f>
        <v>-0.274129045</v>
      </c>
      <c r="AR2896" s="373">
        <f>PPMT('Assumptions (T&amp;D)'!$C$20,Model!AK$1,'Assumptions (T&amp;D)'!$C$23,Model!$AD$2866)</f>
        <v>-0.2871501747</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-0.1538941677</v>
      </c>
      <c r="AF2897" s="373">
        <f>PPMT('Assumptions (T&amp;D)'!$C$20,Model!X$1,'Assumptions (T&amp;D)'!$C$23,Model!$AE$2866)</f>
        <v>-0.1612041407</v>
      </c>
      <c r="AG2897" s="373">
        <f>PPMT('Assumptions (T&amp;D)'!$C$20,Model!Y$1,'Assumptions (T&amp;D)'!$C$23,Model!$AE$2866)</f>
        <v>-0.1688613373</v>
      </c>
      <c r="AH2897" s="373">
        <f>PPMT('Assumptions (T&amp;D)'!$C$20,Model!Z$1,'Assumptions (T&amp;D)'!$C$23,Model!$AE$2866)</f>
        <v>-0.1768822509</v>
      </c>
      <c r="AI2897" s="373">
        <f>PPMT('Assumptions (T&amp;D)'!$C$20,Model!AA$1,'Assumptions (T&amp;D)'!$C$23,Model!$AE$2866)</f>
        <v>-0.1852841578</v>
      </c>
      <c r="AJ2897" s="373">
        <f>PPMT('Assumptions (T&amp;D)'!$C$20,Model!AB$1,'Assumptions (T&amp;D)'!$C$23,Model!$AE$2866)</f>
        <v>-0.1940851553</v>
      </c>
      <c r="AK2897" s="373">
        <f>PPMT('Assumptions (T&amp;D)'!$C$20,Model!AC$1,'Assumptions (T&amp;D)'!$C$23,Model!$AE$2866)</f>
        <v>-0.2033042001</v>
      </c>
      <c r="AL2897" s="373">
        <f>PPMT('Assumptions (T&amp;D)'!$C$20,Model!AD$1,'Assumptions (T&amp;D)'!$C$23,Model!$AE$2866)</f>
        <v>-0.2129611496</v>
      </c>
      <c r="AM2897" s="373">
        <f>PPMT('Assumptions (T&amp;D)'!$C$20,Model!AE$1,'Assumptions (T&amp;D)'!$C$23,Model!$AE$2866)</f>
        <v>-0.2230768043</v>
      </c>
      <c r="AN2897" s="373">
        <f>PPMT('Assumptions (T&amp;D)'!$C$20,Model!AF$1,'Assumptions (T&amp;D)'!$C$23,Model!$AE$2866)</f>
        <v>-0.2336729525</v>
      </c>
      <c r="AO2897" s="373">
        <f>PPMT('Assumptions (T&amp;D)'!$C$20,Model!AG$1,'Assumptions (T&amp;D)'!$C$23,Model!$AE$2866)</f>
        <v>-0.2447724177</v>
      </c>
      <c r="AP2897" s="373">
        <f>PPMT('Assumptions (T&amp;D)'!$C$20,Model!AH$1,'Assumptions (T&amp;D)'!$C$23,Model!$AE$2866)</f>
        <v>-0.2563991075</v>
      </c>
      <c r="AQ2897" s="373">
        <f>PPMT('Assumptions (T&amp;D)'!$C$20,Model!AI$1,'Assumptions (T&amp;D)'!$C$23,Model!$AE$2866)</f>
        <v>-0.2685780651</v>
      </c>
      <c r="AR2897" s="373">
        <f>PPMT('Assumptions (T&amp;D)'!$C$20,Model!AJ$1,'Assumptions (T&amp;D)'!$C$23,Model!$AE$2866)</f>
        <v>-0.2813355232</v>
      </c>
      <c r="AS2897" s="373">
        <f>PPMT('Assumptions (T&amp;D)'!$C$20,Model!AK$1,'Assumptions (T&amp;D)'!$C$23,Model!$AE$2866)</f>
        <v>-0.2946989606</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-0.1579334202</v>
      </c>
      <c r="AG2898" s="373">
        <f>PPMT('Assumptions (T&amp;D)'!$C$20,Model!X$1,'Assumptions (T&amp;D)'!$C$23,Model!$AF$2866)</f>
        <v>-0.1654352577</v>
      </c>
      <c r="AH2898" s="373">
        <f>PPMT('Assumptions (T&amp;D)'!$C$20,Model!Y$1,'Assumptions (T&amp;D)'!$C$23,Model!$AF$2866)</f>
        <v>-0.1732934324</v>
      </c>
      <c r="AI2898" s="373">
        <f>PPMT('Assumptions (T&amp;D)'!$C$20,Model!Z$1,'Assumptions (T&amp;D)'!$C$23,Model!$AF$2866)</f>
        <v>-0.1815248704</v>
      </c>
      <c r="AJ2898" s="373">
        <f>PPMT('Assumptions (T&amp;D)'!$C$20,Model!AA$1,'Assumptions (T&amp;D)'!$C$23,Model!$AF$2866)</f>
        <v>-0.1901473018</v>
      </c>
      <c r="AK2898" s="373">
        <f>PPMT('Assumptions (T&amp;D)'!$C$20,Model!AB$1,'Assumptions (T&amp;D)'!$C$23,Model!$AF$2866)</f>
        <v>-0.1991792986</v>
      </c>
      <c r="AL2898" s="373">
        <f>PPMT('Assumptions (T&amp;D)'!$C$20,Model!AC$1,'Assumptions (T&amp;D)'!$C$23,Model!$AF$2866)</f>
        <v>-0.2086403153</v>
      </c>
      <c r="AM2898" s="373">
        <f>PPMT('Assumptions (T&amp;D)'!$C$20,Model!AD$1,'Assumptions (T&amp;D)'!$C$23,Model!$AF$2866)</f>
        <v>-0.2185507303</v>
      </c>
      <c r="AN2898" s="373">
        <f>PPMT('Assumptions (T&amp;D)'!$C$20,Model!AE$1,'Assumptions (T&amp;D)'!$C$23,Model!$AF$2866)</f>
        <v>-0.22893189</v>
      </c>
      <c r="AO2898" s="373">
        <f>PPMT('Assumptions (T&amp;D)'!$C$20,Model!AF$1,'Assumptions (T&amp;D)'!$C$23,Model!$AF$2866)</f>
        <v>-0.2398061547</v>
      </c>
      <c r="AP2898" s="373">
        <f>PPMT('Assumptions (T&amp;D)'!$C$20,Model!AG$1,'Assumptions (T&amp;D)'!$C$23,Model!$AF$2866)</f>
        <v>-0.2511969471</v>
      </c>
      <c r="AQ2898" s="373">
        <f>PPMT('Assumptions (T&amp;D)'!$C$20,Model!AH$1,'Assumptions (T&amp;D)'!$C$23,Model!$AF$2866)</f>
        <v>-0.2631288021</v>
      </c>
      <c r="AR2898" s="373">
        <f>PPMT('Assumptions (T&amp;D)'!$C$20,Model!AI$1,'Assumptions (T&amp;D)'!$C$23,Model!$AF$2866)</f>
        <v>-0.2756274202</v>
      </c>
      <c r="AS2898" s="373">
        <f>PPMT('Assumptions (T&amp;D)'!$C$20,Model!AJ$1,'Assumptions (T&amp;D)'!$C$23,Model!$AF$2866)</f>
        <v>-0.2887197226</v>
      </c>
      <c r="AT2898" s="373">
        <f>PPMT('Assumptions (T&amp;D)'!$C$20,Model!AK$1,'Assumptions (T&amp;D)'!$C$23,Model!$AF$2866)</f>
        <v>-0.3024339094</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-0.1620721908</v>
      </c>
      <c r="AH2899" s="373">
        <f>PPMT('Assumptions (T&amp;D)'!$C$20,Model!X$1,'Assumptions (T&amp;D)'!$C$23,Model!$AG$2866)</f>
        <v>-0.1697706198</v>
      </c>
      <c r="AI2899" s="373">
        <f>PPMT('Assumptions (T&amp;D)'!$C$20,Model!Y$1,'Assumptions (T&amp;D)'!$C$23,Model!$AG$2866)</f>
        <v>-0.1778347243</v>
      </c>
      <c r="AJ2899" s="373">
        <f>PPMT('Assumptions (T&amp;D)'!$C$20,Model!Z$1,'Assumptions (T&amp;D)'!$C$23,Model!$AG$2866)</f>
        <v>-0.1862818737</v>
      </c>
      <c r="AK2899" s="373">
        <f>PPMT('Assumptions (T&amp;D)'!$C$20,Model!AA$1,'Assumptions (T&amp;D)'!$C$23,Model!$AG$2866)</f>
        <v>-0.1951302627</v>
      </c>
      <c r="AL2899" s="373">
        <f>PPMT('Assumptions (T&amp;D)'!$C$20,Model!AB$1,'Assumptions (T&amp;D)'!$C$23,Model!$AG$2866)</f>
        <v>-0.2043989502</v>
      </c>
      <c r="AM2899" s="373">
        <f>PPMT('Assumptions (T&amp;D)'!$C$20,Model!AC$1,'Assumptions (T&amp;D)'!$C$23,Model!$AG$2866)</f>
        <v>-0.2141079003</v>
      </c>
      <c r="AN2899" s="373">
        <f>PPMT('Assumptions (T&amp;D)'!$C$20,Model!AD$1,'Assumptions (T&amp;D)'!$C$23,Model!$AG$2866)</f>
        <v>-0.2242780255</v>
      </c>
      <c r="AO2899" s="373">
        <f>PPMT('Assumptions (T&amp;D)'!$C$20,Model!AE$1,'Assumptions (T&amp;D)'!$C$23,Model!$AG$2866)</f>
        <v>-0.2349312318</v>
      </c>
      <c r="AP2899" s="373">
        <f>PPMT('Assumptions (T&amp;D)'!$C$20,Model!AF$1,'Assumptions (T&amp;D)'!$C$23,Model!$AG$2866)</f>
        <v>-0.2460904653</v>
      </c>
      <c r="AQ2899" s="373">
        <f>PPMT('Assumptions (T&amp;D)'!$C$20,Model!AG$1,'Assumptions (T&amp;D)'!$C$23,Model!$AG$2866)</f>
        <v>-0.2577797624</v>
      </c>
      <c r="AR2899" s="373">
        <f>PPMT('Assumptions (T&amp;D)'!$C$20,Model!AH$1,'Assumptions (T&amp;D)'!$C$23,Model!$AG$2866)</f>
        <v>-0.2700243011</v>
      </c>
      <c r="AS2899" s="373">
        <f>PPMT('Assumptions (T&amp;D)'!$C$20,Model!AI$1,'Assumptions (T&amp;D)'!$C$23,Model!$AG$2866)</f>
        <v>-0.2828504554</v>
      </c>
      <c r="AT2899" s="373">
        <f>PPMT('Assumptions (T&amp;D)'!$C$20,Model!AJ$1,'Assumptions (T&amp;D)'!$C$23,Model!$AG$2866)</f>
        <v>-0.296285852</v>
      </c>
      <c r="AU2899" s="373">
        <f>PPMT('Assumptions (T&amp;D)'!$C$20,Model!AK$1,'Assumptions (T&amp;D)'!$C$23,Model!$AG$2866)</f>
        <v>-0.31035943</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-0.1663128347</v>
      </c>
      <c r="AI2900" s="373">
        <f>PPMT('Assumptions (T&amp;D)'!$C$20,Model!X$1,'Assumptions (T&amp;D)'!$C$23,Model!$AH$2866)</f>
        <v>-0.1742126944</v>
      </c>
      <c r="AJ2900" s="373">
        <f>PPMT('Assumptions (T&amp;D)'!$C$20,Model!Y$1,'Assumptions (T&amp;D)'!$C$23,Model!$AH$2866)</f>
        <v>-0.1824877974</v>
      </c>
      <c r="AK2900" s="373">
        <f>PPMT('Assumptions (T&amp;D)'!$C$20,Model!Z$1,'Assumptions (T&amp;D)'!$C$23,Model!$AH$2866)</f>
        <v>-0.1911559678</v>
      </c>
      <c r="AL2900" s="373">
        <f>PPMT('Assumptions (T&amp;D)'!$C$20,Model!AA$1,'Assumptions (T&amp;D)'!$C$23,Model!$AH$2866)</f>
        <v>-0.2002358762</v>
      </c>
      <c r="AM2900" s="373">
        <f>PPMT('Assumptions (T&amp;D)'!$C$20,Model!AB$1,'Assumptions (T&amp;D)'!$C$23,Model!$AH$2866)</f>
        <v>-0.2097470803</v>
      </c>
      <c r="AN2900" s="373">
        <f>PPMT('Assumptions (T&amp;D)'!$C$20,Model!AC$1,'Assumptions (T&amp;D)'!$C$23,Model!$AH$2866)</f>
        <v>-0.2197100667</v>
      </c>
      <c r="AO2900" s="373">
        <f>PPMT('Assumptions (T&amp;D)'!$C$20,Model!AD$1,'Assumptions (T&amp;D)'!$C$23,Model!$AH$2866)</f>
        <v>-0.2301462948</v>
      </c>
      <c r="AP2900" s="373">
        <f>PPMT('Assumptions (T&amp;D)'!$C$20,Model!AE$1,'Assumptions (T&amp;D)'!$C$23,Model!$AH$2866)</f>
        <v>-0.2410782438</v>
      </c>
      <c r="AQ2900" s="373">
        <f>PPMT('Assumptions (T&amp;D)'!$C$20,Model!AF$1,'Assumptions (T&amp;D)'!$C$23,Model!$AH$2866)</f>
        <v>-0.2525294604</v>
      </c>
      <c r="AR2900" s="373">
        <f>PPMT('Assumptions (T&amp;D)'!$C$20,Model!AG$1,'Assumptions (T&amp;D)'!$C$23,Model!$AH$2866)</f>
        <v>-0.2645246098</v>
      </c>
      <c r="AS2900" s="373">
        <f>PPMT('Assumptions (T&amp;D)'!$C$20,Model!AH$1,'Assumptions (T&amp;D)'!$C$23,Model!$AH$2866)</f>
        <v>-0.2770895287</v>
      </c>
      <c r="AT2900" s="373">
        <f>PPMT('Assumptions (T&amp;D)'!$C$20,Model!AI$1,'Assumptions (T&amp;D)'!$C$23,Model!$AH$2866)</f>
        <v>-0.2902512814</v>
      </c>
      <c r="AU2900" s="373">
        <f>PPMT('Assumptions (T&amp;D)'!$C$20,Model!AJ$1,'Assumptions (T&amp;D)'!$C$23,Model!$AH$2866)</f>
        <v>-0.3040382172</v>
      </c>
      <c r="AV2900" s="373">
        <f>PPMT('Assumptions (T&amp;D)'!$C$20,Model!AK$1,'Assumptions (T&amp;D)'!$C$23,Model!$AH$2866)</f>
        <v>-0.3184800325</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-0.1706577616</v>
      </c>
      <c r="AJ2901" s="373">
        <f>PPMT('Assumptions (T&amp;D)'!$C$20,Model!X$1,'Assumptions (T&amp;D)'!$C$23,Model!$AI$2866)</f>
        <v>-0.1787640053</v>
      </c>
      <c r="AK2901" s="373">
        <f>PPMT('Assumptions (T&amp;D)'!$C$20,Model!Y$1,'Assumptions (T&amp;D)'!$C$23,Model!$AI$2866)</f>
        <v>-0.1872552956</v>
      </c>
      <c r="AL2901" s="373">
        <f>PPMT('Assumptions (T&amp;D)'!$C$20,Model!Z$1,'Assumptions (T&amp;D)'!$C$23,Model!$AI$2866)</f>
        <v>-0.1961499221</v>
      </c>
      <c r="AM2901" s="373">
        <f>PPMT('Assumptions (T&amp;D)'!$C$20,Model!AA$1,'Assumptions (T&amp;D)'!$C$23,Model!$AI$2866)</f>
        <v>-0.2054670434</v>
      </c>
      <c r="AN2901" s="373">
        <f>PPMT('Assumptions (T&amp;D)'!$C$20,Model!AB$1,'Assumptions (T&amp;D)'!$C$23,Model!$AI$2866)</f>
        <v>-0.215226728</v>
      </c>
      <c r="AO2901" s="373">
        <f>PPMT('Assumptions (T&amp;D)'!$C$20,Model!AC$1,'Assumptions (T&amp;D)'!$C$23,Model!$AI$2866)</f>
        <v>-0.2254499976</v>
      </c>
      <c r="AP2901" s="373">
        <f>PPMT('Assumptions (T&amp;D)'!$C$20,Model!AD$1,'Assumptions (T&amp;D)'!$C$23,Model!$AI$2866)</f>
        <v>-0.2361588724</v>
      </c>
      <c r="AQ2901" s="373">
        <f>PPMT('Assumptions (T&amp;D)'!$C$20,Model!AE$1,'Assumptions (T&amp;D)'!$C$23,Model!$AI$2866)</f>
        <v>-0.2473764189</v>
      </c>
      <c r="AR2901" s="373">
        <f>PPMT('Assumptions (T&amp;D)'!$C$20,Model!AF$1,'Assumptions (T&amp;D)'!$C$23,Model!$AI$2866)</f>
        <v>-0.2591267988</v>
      </c>
      <c r="AS2901" s="373">
        <f>PPMT('Assumptions (T&amp;D)'!$C$20,Model!AG$1,'Assumptions (T&amp;D)'!$C$23,Model!$AI$2866)</f>
        <v>-0.2714353217</v>
      </c>
      <c r="AT2901" s="373">
        <f>PPMT('Assumptions (T&amp;D)'!$C$20,Model!AH$1,'Assumptions (T&amp;D)'!$C$23,Model!$AI$2866)</f>
        <v>-0.2843284995</v>
      </c>
      <c r="AU2901" s="373">
        <f>PPMT('Assumptions (T&amp;D)'!$C$20,Model!AI$1,'Assumptions (T&amp;D)'!$C$23,Model!$AI$2866)</f>
        <v>-0.2978341032</v>
      </c>
      <c r="AV2901" s="373">
        <f>PPMT('Assumptions (T&amp;D)'!$C$20,Model!AJ$1,'Assumptions (T&amp;D)'!$C$23,Model!$AI$2866)</f>
        <v>-0.3119812231</v>
      </c>
      <c r="AW2901" s="373">
        <f>PPMT('Assumptions (T&amp;D)'!$C$20,Model!AK$1,'Assumptions (T&amp;D)'!$C$23,Model!$AI$2866)</f>
        <v>-0.3268003312</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-0.1751094365</v>
      </c>
      <c r="AK2902" s="373">
        <f>PPMT('Assumptions (T&amp;D)'!$C$20,Model!X$1,'Assumptions (T&amp;D)'!$C$23,Model!$AJ$2866)</f>
        <v>-0.1834271347</v>
      </c>
      <c r="AL2902" s="373">
        <f>PPMT('Assumptions (T&amp;D)'!$C$20,Model!Y$1,'Assumptions (T&amp;D)'!$C$23,Model!$AJ$2866)</f>
        <v>-0.1921399236</v>
      </c>
      <c r="AM2902" s="373">
        <f>PPMT('Assumptions (T&amp;D)'!$C$20,Model!Z$1,'Assumptions (T&amp;D)'!$C$23,Model!$AJ$2866)</f>
        <v>-0.20126657</v>
      </c>
      <c r="AN2902" s="373">
        <f>PPMT('Assumptions (T&amp;D)'!$C$20,Model!AA$1,'Assumptions (T&amp;D)'!$C$23,Model!$AJ$2866)</f>
        <v>-0.210826732</v>
      </c>
      <c r="AO2902" s="373">
        <f>PPMT('Assumptions (T&amp;D)'!$C$20,Model!AB$1,'Assumptions (T&amp;D)'!$C$23,Model!$AJ$2866)</f>
        <v>-0.2208410018</v>
      </c>
      <c r="AP2902" s="373">
        <f>PPMT('Assumptions (T&amp;D)'!$C$20,Model!AC$1,'Assumptions (T&amp;D)'!$C$23,Model!$AJ$2866)</f>
        <v>-0.2313309494</v>
      </c>
      <c r="AQ2902" s="373">
        <f>PPMT('Assumptions (T&amp;D)'!$C$20,Model!AD$1,'Assumptions (T&amp;D)'!$C$23,Model!$AJ$2866)</f>
        <v>-0.2423191695</v>
      </c>
      <c r="AR2902" s="373">
        <f>PPMT('Assumptions (T&amp;D)'!$C$20,Model!AE$1,'Assumptions (T&amp;D)'!$C$23,Model!$AJ$2866)</f>
        <v>-0.25382933</v>
      </c>
      <c r="AS2902" s="373">
        <f>PPMT('Assumptions (T&amp;D)'!$C$20,Model!AF$1,'Assumptions (T&amp;D)'!$C$23,Model!$AJ$2866)</f>
        <v>-0.2658862232</v>
      </c>
      <c r="AT2902" s="373">
        <f>PPMT('Assumptions (T&amp;D)'!$C$20,Model!AG$1,'Assumptions (T&amp;D)'!$C$23,Model!$AJ$2866)</f>
        <v>-0.2785158188</v>
      </c>
      <c r="AU2902" s="373">
        <f>PPMT('Assumptions (T&amp;D)'!$C$20,Model!AH$1,'Assumptions (T&amp;D)'!$C$23,Model!$AJ$2866)</f>
        <v>-0.2917453202</v>
      </c>
      <c r="AV2902" s="373">
        <f>PPMT('Assumptions (T&amp;D)'!$C$20,Model!AI$1,'Assumptions (T&amp;D)'!$C$23,Model!$AJ$2866)</f>
        <v>-0.3056032229</v>
      </c>
      <c r="AW2902" s="373">
        <f>PPMT('Assumptions (T&amp;D)'!$C$20,Model!AJ$1,'Assumptions (T&amp;D)'!$C$23,Model!$AJ$2866)</f>
        <v>-0.320119376</v>
      </c>
      <c r="AX2902" s="373">
        <f>PPMT('Assumptions (T&amp;D)'!$C$20,Model!AK$1,'Assumptions (T&amp;D)'!$C$23,Model!$AJ$2866)</f>
        <v>-0.3353250464</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-0.1796703808</v>
      </c>
      <c r="AL2903" s="373">
        <f>PPMT('Assumptions (T&amp;D)'!$C$20,Model!X$1,'Assumptions (T&amp;D)'!$C$23,Model!$AK$2866)</f>
        <v>-0.1882047239</v>
      </c>
      <c r="AM2903" s="373">
        <f>PPMT('Assumptions (T&amp;D)'!$C$20,Model!Y$1,'Assumptions (T&amp;D)'!$C$23,Model!$AK$2866)</f>
        <v>-0.1971444483</v>
      </c>
      <c r="AN2903" s="373">
        <f>PPMT('Assumptions (T&amp;D)'!$C$20,Model!Z$1,'Assumptions (T&amp;D)'!$C$23,Model!$AK$2866)</f>
        <v>-0.2065088096</v>
      </c>
      <c r="AO2903" s="373">
        <f>PPMT('Assumptions (T&amp;D)'!$C$20,Model!AA$1,'Assumptions (T&amp;D)'!$C$23,Model!$AK$2866)</f>
        <v>-0.2163179781</v>
      </c>
      <c r="AP2903" s="373">
        <f>PPMT('Assumptions (T&amp;D)'!$C$20,Model!AB$1,'Assumptions (T&amp;D)'!$C$23,Model!$AK$2866)</f>
        <v>-0.226593082</v>
      </c>
      <c r="AQ2903" s="373">
        <f>PPMT('Assumptions (T&amp;D)'!$C$20,Model!AC$1,'Assumptions (T&amp;D)'!$C$23,Model!$AK$2866)</f>
        <v>-0.2373562534</v>
      </c>
      <c r="AR2903" s="373">
        <f>PPMT('Assumptions (T&amp;D)'!$C$20,Model!AD$1,'Assumptions (T&amp;D)'!$C$23,Model!$AK$2866)</f>
        <v>-0.2486306755</v>
      </c>
      <c r="AS2903" s="373">
        <f>PPMT('Assumptions (T&amp;D)'!$C$20,Model!AE$1,'Assumptions (T&amp;D)'!$C$23,Model!$AK$2866)</f>
        <v>-0.2604406325</v>
      </c>
      <c r="AT2903" s="373">
        <f>PPMT('Assumptions (T&amp;D)'!$C$20,Model!AF$1,'Assumptions (T&amp;D)'!$C$23,Model!$AK$2866)</f>
        <v>-0.2728115626</v>
      </c>
      <c r="AU2903" s="373">
        <f>PPMT('Assumptions (T&amp;D)'!$C$20,Model!AG$1,'Assumptions (T&amp;D)'!$C$23,Model!$AK$2866)</f>
        <v>-0.2857701118</v>
      </c>
      <c r="AV2903" s="373">
        <f>PPMT('Assumptions (T&amp;D)'!$C$20,Model!AH$1,'Assumptions (T&amp;D)'!$C$23,Model!$AK$2866)</f>
        <v>-0.2993441921</v>
      </c>
      <c r="AW2903" s="373">
        <f>PPMT('Assumptions (T&amp;D)'!$C$20,Model!AI$1,'Assumptions (T&amp;D)'!$C$23,Model!$AK$2866)</f>
        <v>-0.3135630412</v>
      </c>
      <c r="AX2903" s="373">
        <f>PPMT('Assumptions (T&amp;D)'!$C$20,Model!AJ$1,'Assumptions (T&amp;D)'!$C$23,Model!$AK$2866)</f>
        <v>-0.3284572857</v>
      </c>
      <c r="AY2903" s="373">
        <f>PPMT('Assumptions (T&amp;D)'!$C$20,Model!AK$1,'Assumptions (T&amp;D)'!$C$23,Model!$AK$2866)</f>
        <v>-0.3440590068</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-0.1843431744</v>
      </c>
      <c r="AM2904" s="373">
        <f>PPMT('Assumptions (T&amp;D)'!$C$20,Model!X$1,'Assumptions (T&amp;D)'!$C$23,Model!$AL$2866)</f>
        <v>-0.1930994752</v>
      </c>
      <c r="AN2904" s="373">
        <f>PPMT('Assumptions (T&amp;D)'!$C$20,Model!Y$1,'Assumptions (T&amp;D)'!$C$23,Model!$AL$2866)</f>
        <v>-0.2022717003</v>
      </c>
      <c r="AO2904" s="373">
        <f>PPMT('Assumptions (T&amp;D)'!$C$20,Model!Z$1,'Assumptions (T&amp;D)'!$C$23,Model!$AL$2866)</f>
        <v>-0.211879606</v>
      </c>
      <c r="AP2904" s="373">
        <f>PPMT('Assumptions (T&amp;D)'!$C$20,Model!AA$1,'Assumptions (T&amp;D)'!$C$23,Model!$AL$2866)</f>
        <v>-0.2219438873</v>
      </c>
      <c r="AQ2904" s="373">
        <f>PPMT('Assumptions (T&amp;D)'!$C$20,Model!AB$1,'Assumptions (T&amp;D)'!$C$23,Model!$AL$2866)</f>
        <v>-0.232486222</v>
      </c>
      <c r="AR2904" s="373">
        <f>PPMT('Assumptions (T&amp;D)'!$C$20,Model!AC$1,'Assumptions (T&amp;D)'!$C$23,Model!$AL$2866)</f>
        <v>-0.2435293175</v>
      </c>
      <c r="AS2904" s="373">
        <f>PPMT('Assumptions (T&amp;D)'!$C$20,Model!AD$1,'Assumptions (T&amp;D)'!$C$23,Model!$AL$2866)</f>
        <v>-0.2550969601</v>
      </c>
      <c r="AT2904" s="373">
        <f>PPMT('Assumptions (T&amp;D)'!$C$20,Model!AE$1,'Assumptions (T&amp;D)'!$C$23,Model!$AL$2866)</f>
        <v>-0.2672140657</v>
      </c>
      <c r="AU2904" s="373">
        <f>PPMT('Assumptions (T&amp;D)'!$C$20,Model!AF$1,'Assumptions (T&amp;D)'!$C$23,Model!$AL$2866)</f>
        <v>-0.2799067338</v>
      </c>
      <c r="AV2904" s="373">
        <f>PPMT('Assumptions (T&amp;D)'!$C$20,Model!AG$1,'Assumptions (T&amp;D)'!$C$23,Model!$AL$2866)</f>
        <v>-0.2932023037</v>
      </c>
      <c r="AW2904" s="373">
        <f>PPMT('Assumptions (T&amp;D)'!$C$20,Model!AH$1,'Assumptions (T&amp;D)'!$C$23,Model!$AL$2866)</f>
        <v>-0.3071294131</v>
      </c>
      <c r="AX2904" s="373">
        <f>PPMT('Assumptions (T&amp;D)'!$C$20,Model!AI$1,'Assumptions (T&amp;D)'!$C$23,Model!$AL$2866)</f>
        <v>-0.3217180602</v>
      </c>
      <c r="AY2904" s="373">
        <f>PPMT('Assumptions (T&amp;D)'!$C$20,Model!AJ$1,'Assumptions (T&amp;D)'!$C$23,Model!$AL$2866)</f>
        <v>-0.3369996681</v>
      </c>
      <c r="AZ2904" s="373">
        <f>PPMT('Assumptions (T&amp;D)'!$C$20,Model!AK$1,'Assumptions (T&amp;D)'!$C$23,Model!$AL$2866)</f>
        <v>-0.3530071523</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-0.1891304561</v>
      </c>
      <c r="AN2905" s="373">
        <f>PPMT('Assumptions (T&amp;D)'!$C$20,Model!X$1,'Assumptions (T&amp;D)'!$C$23,Model!$AM$2866)</f>
        <v>-0.1981141528</v>
      </c>
      <c r="AO2905" s="373">
        <f>PPMT('Assumptions (T&amp;D)'!$C$20,Model!Y$1,'Assumptions (T&amp;D)'!$C$23,Model!$AM$2866)</f>
        <v>-0.207524575</v>
      </c>
      <c r="AP2905" s="373">
        <f>PPMT('Assumptions (T&amp;D)'!$C$20,Model!Z$1,'Assumptions (T&amp;D)'!$C$23,Model!$AM$2866)</f>
        <v>-0.2173819923</v>
      </c>
      <c r="AQ2905" s="373">
        <f>PPMT('Assumptions (T&amp;D)'!$C$20,Model!AA$1,'Assumptions (T&amp;D)'!$C$23,Model!$AM$2866)</f>
        <v>-0.227707637</v>
      </c>
      <c r="AR2905" s="373">
        <f>PPMT('Assumptions (T&amp;D)'!$C$20,Model!AB$1,'Assumptions (T&amp;D)'!$C$23,Model!$AM$2866)</f>
        <v>-0.2385237497</v>
      </c>
      <c r="AS2905" s="373">
        <f>PPMT('Assumptions (T&amp;D)'!$C$20,Model!AC$1,'Assumptions (T&amp;D)'!$C$23,Model!$AM$2866)</f>
        <v>-0.2498536279</v>
      </c>
      <c r="AT2905" s="373">
        <f>PPMT('Assumptions (T&amp;D)'!$C$20,Model!AD$1,'Assumptions (T&amp;D)'!$C$23,Model!$AM$2866)</f>
        <v>-0.2617216752</v>
      </c>
      <c r="AU2905" s="373">
        <f>PPMT('Assumptions (T&amp;D)'!$C$20,Model!AE$1,'Assumptions (T&amp;D)'!$C$23,Model!$AM$2866)</f>
        <v>-0.2741534547</v>
      </c>
      <c r="AV2905" s="373">
        <f>PPMT('Assumptions (T&amp;D)'!$C$20,Model!AF$1,'Assumptions (T&amp;D)'!$C$23,Model!$AM$2866)</f>
        <v>-0.2871757438</v>
      </c>
      <c r="AW2905" s="373">
        <f>PPMT('Assumptions (T&amp;D)'!$C$20,Model!AG$1,'Assumptions (T&amp;D)'!$C$23,Model!$AM$2866)</f>
        <v>-0.3008165917</v>
      </c>
      <c r="AX2905" s="373">
        <f>PPMT('Assumptions (T&amp;D)'!$C$20,Model!AH$1,'Assumptions (T&amp;D)'!$C$23,Model!$AM$2866)</f>
        <v>-0.3151053798</v>
      </c>
      <c r="AY2905" s="373">
        <f>PPMT('Assumptions (T&amp;D)'!$C$20,Model!AI$1,'Assumptions (T&amp;D)'!$C$23,Model!$AM$2866)</f>
        <v>-0.3300728853</v>
      </c>
      <c r="AZ2905" s="373">
        <f>PPMT('Assumptions (T&amp;D)'!$C$20,Model!AJ$1,'Assumptions (T&amp;D)'!$C$23,Model!$AM$2866)</f>
        <v>-0.3457513474</v>
      </c>
      <c r="BA2905" s="373">
        <f>PPMT('Assumptions (T&amp;D)'!$C$20,Model!AK$1,'Assumptions (T&amp;D)'!$C$23,Model!$AM$2866)</f>
        <v>-0.3621745364</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-0.1940349254</v>
      </c>
      <c r="AO2906" s="373">
        <f>PPMT('Assumptions (T&amp;D)'!$C$20,Model!X$1,'Assumptions (T&amp;D)'!$C$23,Model!$AN$2866)</f>
        <v>-0.2032515844</v>
      </c>
      <c r="AP2906" s="373">
        <f>PPMT('Assumptions (T&amp;D)'!$C$20,Model!Y$1,'Assumptions (T&amp;D)'!$C$23,Model!$AN$2866)</f>
        <v>-0.2129060346</v>
      </c>
      <c r="AQ2906" s="373">
        <f>PPMT('Assumptions (T&amp;D)'!$C$20,Model!Z$1,'Assumptions (T&amp;D)'!$C$23,Model!$AN$2866)</f>
        <v>-0.2230190713</v>
      </c>
      <c r="AR2906" s="373">
        <f>PPMT('Assumptions (T&amp;D)'!$C$20,Model!AA$1,'Assumptions (T&amp;D)'!$C$23,Model!$AN$2866)</f>
        <v>-0.2336124772</v>
      </c>
      <c r="AS2906" s="373">
        <f>PPMT('Assumptions (T&amp;D)'!$C$20,Model!AB$1,'Assumptions (T&amp;D)'!$C$23,Model!$AN$2866)</f>
        <v>-0.2447090698</v>
      </c>
      <c r="AT2906" s="373">
        <f>PPMT('Assumptions (T&amp;D)'!$C$20,Model!AC$1,'Assumptions (T&amp;D)'!$C$23,Model!$AN$2866)</f>
        <v>-0.2563327506</v>
      </c>
      <c r="AU2906" s="373">
        <f>PPMT('Assumptions (T&amp;D)'!$C$20,Model!AD$1,'Assumptions (T&amp;D)'!$C$23,Model!$AN$2866)</f>
        <v>-0.2685085563</v>
      </c>
      <c r="AV2906" s="373">
        <f>PPMT('Assumptions (T&amp;D)'!$C$20,Model!AE$1,'Assumptions (T&amp;D)'!$C$23,Model!$AN$2866)</f>
        <v>-0.2812627127</v>
      </c>
      <c r="AW2906" s="373">
        <f>PPMT('Assumptions (T&amp;D)'!$C$20,Model!AF$1,'Assumptions (T&amp;D)'!$C$23,Model!$AN$2866)</f>
        <v>-0.2946226916</v>
      </c>
      <c r="AX2906" s="373">
        <f>PPMT('Assumptions (T&amp;D)'!$C$20,Model!AG$1,'Assumptions (T&amp;D)'!$C$23,Model!$AN$2866)</f>
        <v>-0.3086172694</v>
      </c>
      <c r="AY2906" s="373">
        <f>PPMT('Assumptions (T&amp;D)'!$C$20,Model!AH$1,'Assumptions (T&amp;D)'!$C$23,Model!$AN$2866)</f>
        <v>-0.3232765897</v>
      </c>
      <c r="AZ2906" s="373">
        <f>PPMT('Assumptions (T&amp;D)'!$C$20,Model!AI$1,'Assumptions (T&amp;D)'!$C$23,Model!$AN$2866)</f>
        <v>-0.3386322277</v>
      </c>
      <c r="BA2906" s="373">
        <f>PPMT('Assumptions (T&amp;D)'!$C$20,Model!AJ$1,'Assumptions (T&amp;D)'!$C$23,Model!$AN$2866)</f>
        <v>-0.3547172585</v>
      </c>
      <c r="BB2906" s="373">
        <f>PPMT('Assumptions (T&amp;D)'!$C$20,Model!AK$1,'Assumptions (T&amp;D)'!$C$23,Model!$AN$2866)</f>
        <v>-0.3715663283</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-0.1990593438</v>
      </c>
      <c r="AP2907" s="373">
        <f>PPMT('Assumptions (T&amp;D)'!$C$20,Model!X$1,'Assumptions (T&amp;D)'!$C$23,Model!$AO$2866)</f>
        <v>-0.2085146626</v>
      </c>
      <c r="AQ2907" s="373">
        <f>PPMT('Assumptions (T&amp;D)'!$C$20,Model!Y$1,'Assumptions (T&amp;D)'!$C$23,Model!$AO$2866)</f>
        <v>-0.2184191091</v>
      </c>
      <c r="AR2907" s="373">
        <f>PPMT('Assumptions (T&amp;D)'!$C$20,Model!Z$1,'Assumptions (T&amp;D)'!$C$23,Model!$AO$2866)</f>
        <v>-0.2287940168</v>
      </c>
      <c r="AS2907" s="373">
        <f>PPMT('Assumptions (T&amp;D)'!$C$20,Model!AA$1,'Assumptions (T&amp;D)'!$C$23,Model!$AO$2866)</f>
        <v>-0.2396617326</v>
      </c>
      <c r="AT2907" s="373">
        <f>PPMT('Assumptions (T&amp;D)'!$C$20,Model!AB$1,'Assumptions (T&amp;D)'!$C$23,Model!$AO$2866)</f>
        <v>-0.2510456649</v>
      </c>
      <c r="AU2907" s="373">
        <f>PPMT('Assumptions (T&amp;D)'!$C$20,Model!AC$1,'Assumptions (T&amp;D)'!$C$23,Model!$AO$2866)</f>
        <v>-0.262970334</v>
      </c>
      <c r="AV2907" s="373">
        <f>PPMT('Assumptions (T&amp;D)'!$C$20,Model!AD$1,'Assumptions (T&amp;D)'!$C$23,Model!$AO$2866)</f>
        <v>-0.2754614248</v>
      </c>
      <c r="AW2907" s="373">
        <f>PPMT('Assumptions (T&amp;D)'!$C$20,Model!AE$1,'Assumptions (T&amp;D)'!$C$23,Model!$AO$2866)</f>
        <v>-0.2885458425</v>
      </c>
      <c r="AX2907" s="373">
        <f>PPMT('Assumptions (T&amp;D)'!$C$20,Model!AF$1,'Assumptions (T&amp;D)'!$C$23,Model!$AO$2866)</f>
        <v>-0.30225177</v>
      </c>
      <c r="AY2907" s="373">
        <f>PPMT('Assumptions (T&amp;D)'!$C$20,Model!AG$1,'Assumptions (T&amp;D)'!$C$23,Model!$AO$2866)</f>
        <v>-0.3166087291</v>
      </c>
      <c r="AZ2907" s="373">
        <f>PPMT('Assumptions (T&amp;D)'!$C$20,Model!AH$1,'Assumptions (T&amp;D)'!$C$23,Model!$AO$2866)</f>
        <v>-0.3316476437</v>
      </c>
      <c r="BA2907" s="373">
        <f>PPMT('Assumptions (T&amp;D)'!$C$20,Model!AI$1,'Assumptions (T&amp;D)'!$C$23,Model!$AO$2866)</f>
        <v>-0.3474009068</v>
      </c>
      <c r="BB2907" s="373">
        <f>PPMT('Assumptions (T&amp;D)'!$C$20,Model!AJ$1,'Assumptions (T&amp;D)'!$C$23,Model!$AO$2866)</f>
        <v>-0.3639024499</v>
      </c>
      <c r="BC2907" s="373">
        <f>PPMT('Assumptions (T&amp;D)'!$C$20,Model!AK$1,'Assumptions (T&amp;D)'!$C$23,Model!$AO$2866)</f>
        <v>-0.3811878163</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-0.2042065361</v>
      </c>
      <c r="AQ2908" s="373">
        <f>PPMT('Assumptions (T&amp;D)'!$C$20,Model!X$1,'Assumptions (T&amp;D)'!$C$23,Model!$AP$2866)</f>
        <v>-0.2139063466</v>
      </c>
      <c r="AR2908" s="373">
        <f>PPMT('Assumptions (T&amp;D)'!$C$20,Model!Y$1,'Assumptions (T&amp;D)'!$C$23,Model!$AP$2866)</f>
        <v>-0.2240668981</v>
      </c>
      <c r="AS2908" s="373">
        <f>PPMT('Assumptions (T&amp;D)'!$C$20,Model!Z$1,'Assumptions (T&amp;D)'!$C$23,Model!$AP$2866)</f>
        <v>-0.2347100757</v>
      </c>
      <c r="AT2908" s="373">
        <f>PPMT('Assumptions (T&amp;D)'!$C$20,Model!AA$1,'Assumptions (T&amp;D)'!$C$23,Model!$AP$2866)</f>
        <v>-0.2458588043</v>
      </c>
      <c r="AU2908" s="373">
        <f>PPMT('Assumptions (T&amp;D)'!$C$20,Model!AB$1,'Assumptions (T&amp;D)'!$C$23,Model!$AP$2866)</f>
        <v>-0.2575370975</v>
      </c>
      <c r="AV2908" s="373">
        <f>PPMT('Assumptions (T&amp;D)'!$C$20,Model!AC$1,'Assumptions (T&amp;D)'!$C$23,Model!$AP$2866)</f>
        <v>-0.2697701097</v>
      </c>
      <c r="AW2908" s="373">
        <f>PPMT('Assumptions (T&amp;D)'!$C$20,Model!AD$1,'Assumptions (T&amp;D)'!$C$23,Model!$AP$2866)</f>
        <v>-0.2825841899</v>
      </c>
      <c r="AX2908" s="373">
        <f>PPMT('Assumptions (T&amp;D)'!$C$20,Model!AE$1,'Assumptions (T&amp;D)'!$C$23,Model!$AP$2866)</f>
        <v>-0.2960069389</v>
      </c>
      <c r="AY2908" s="373">
        <f>PPMT('Assumptions (T&amp;D)'!$C$20,Model!AF$1,'Assumptions (T&amp;D)'!$C$23,Model!$AP$2866)</f>
        <v>-0.3100672685</v>
      </c>
      <c r="AZ2908" s="373">
        <f>PPMT('Assumptions (T&amp;D)'!$C$20,Model!AG$1,'Assumptions (T&amp;D)'!$C$23,Model!$AP$2866)</f>
        <v>-0.3247954637</v>
      </c>
      <c r="BA2908" s="373">
        <f>PPMT('Assumptions (T&amp;D)'!$C$20,Model!AH$1,'Assumptions (T&amp;D)'!$C$23,Model!$AP$2866)</f>
        <v>-0.3402232483</v>
      </c>
      <c r="BB2908" s="373">
        <f>PPMT('Assumptions (T&amp;D)'!$C$20,Model!AI$1,'Assumptions (T&amp;D)'!$C$23,Model!$AP$2866)</f>
        <v>-0.3563838526</v>
      </c>
      <c r="BC2908" s="373">
        <f>PPMT('Assumptions (T&amp;D)'!$C$20,Model!AJ$1,'Assumptions (T&amp;D)'!$C$23,Model!$AP$2866)</f>
        <v>-0.3733120856</v>
      </c>
      <c r="BD2908" s="373">
        <f>PPMT('Assumptions (T&amp;D)'!$C$20,Model!AK$1,'Assumptions (T&amp;D)'!$C$23,Model!$AP$2866)</f>
        <v>-0.3910444096</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-0.209479392</v>
      </c>
      <c r="AR2909" s="373">
        <f>PPMT('Assumptions (T&amp;D)'!$C$20,Model!X$1,'Assumptions (T&amp;D)'!$C$23,Model!$AQ$2866)</f>
        <v>-0.2194296632</v>
      </c>
      <c r="AS2909" s="373">
        <f>PPMT('Assumptions (T&amp;D)'!$C$20,Model!Y$1,'Assumptions (T&amp;D)'!$C$23,Model!$AQ$2866)</f>
        <v>-0.2298525722</v>
      </c>
      <c r="AT2909" s="373">
        <f>PPMT('Assumptions (T&amp;D)'!$C$20,Model!Z$1,'Assumptions (T&amp;D)'!$C$23,Model!$AQ$2866)</f>
        <v>-0.2407705693</v>
      </c>
      <c r="AU2909" s="373">
        <f>PPMT('Assumptions (T&amp;D)'!$C$20,Model!AA$1,'Assumptions (T&amp;D)'!$C$23,Model!$AQ$2866)</f>
        <v>-0.2522071714</v>
      </c>
      <c r="AV2909" s="373">
        <f>PPMT('Assumptions (T&amp;D)'!$C$20,Model!AB$1,'Assumptions (T&amp;D)'!$C$23,Model!$AQ$2866)</f>
        <v>-0.264187012</v>
      </c>
      <c r="AW2909" s="373">
        <f>PPMT('Assumptions (T&amp;D)'!$C$20,Model!AC$1,'Assumptions (T&amp;D)'!$C$23,Model!$AQ$2866)</f>
        <v>-0.2767358951</v>
      </c>
      <c r="AX2909" s="373">
        <f>PPMT('Assumptions (T&amp;D)'!$C$20,Model!AD$1,'Assumptions (T&amp;D)'!$C$23,Model!$AQ$2866)</f>
        <v>-0.2898808501</v>
      </c>
      <c r="AY2909" s="373">
        <f>PPMT('Assumptions (T&amp;D)'!$C$20,Model!AE$1,'Assumptions (T&amp;D)'!$C$23,Model!$AQ$2866)</f>
        <v>-0.3036501905</v>
      </c>
      <c r="AZ2909" s="373">
        <f>PPMT('Assumptions (T&amp;D)'!$C$20,Model!AF$1,'Assumptions (T&amp;D)'!$C$23,Model!$AQ$2866)</f>
        <v>-0.3180735745</v>
      </c>
      <c r="BA2909" s="373">
        <f>PPMT('Assumptions (T&amp;D)'!$C$20,Model!AG$1,'Assumptions (T&amp;D)'!$C$23,Model!$AQ$2866)</f>
        <v>-0.3331820693</v>
      </c>
      <c r="BB2909" s="373">
        <f>PPMT('Assumptions (T&amp;D)'!$C$20,Model!AH$1,'Assumptions (T&amp;D)'!$C$23,Model!$AQ$2866)</f>
        <v>-0.3490082176</v>
      </c>
      <c r="BC2909" s="373">
        <f>PPMT('Assumptions (T&amp;D)'!$C$20,Model!AI$1,'Assumptions (T&amp;D)'!$C$23,Model!$AQ$2866)</f>
        <v>-0.365586108</v>
      </c>
      <c r="BD2909" s="373">
        <f>PPMT('Assumptions (T&amp;D)'!$C$20,Model!AJ$1,'Assumptions (T&amp;D)'!$C$23,Model!$AQ$2866)</f>
        <v>-0.3829514481</v>
      </c>
      <c r="BE2909" s="373">
        <f>PPMT('Assumptions (T&amp;D)'!$C$20,Model!AK$1,'Assumptions (T&amp;D)'!$C$23,Model!$AQ$2866)</f>
        <v>-0.4011416419</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-0.2148808674</v>
      </c>
      <c r="AS2910" s="373">
        <f>PPMT('Assumptions (T&amp;D)'!$C$20,Model!X$1,'Assumptions (T&amp;D)'!$C$23,Model!$AR$2866)</f>
        <v>-0.2250877086</v>
      </c>
      <c r="AT2910" s="373">
        <f>PPMT('Assumptions (T&amp;D)'!$C$20,Model!Y$1,'Assumptions (T&amp;D)'!$C$23,Model!$AR$2866)</f>
        <v>-0.2357793748</v>
      </c>
      <c r="AU2910" s="373">
        <f>PPMT('Assumptions (T&amp;D)'!$C$20,Model!Z$1,'Assumptions (T&amp;D)'!$C$23,Model!$AR$2866)</f>
        <v>-0.2469788951</v>
      </c>
      <c r="AV2910" s="373">
        <f>PPMT('Assumptions (T&amp;D)'!$C$20,Model!AA$1,'Assumptions (T&amp;D)'!$C$23,Model!$AR$2866)</f>
        <v>-0.2587103926</v>
      </c>
      <c r="AW2910" s="373">
        <f>PPMT('Assumptions (T&amp;D)'!$C$20,Model!AB$1,'Assumptions (T&amp;D)'!$C$23,Model!$AR$2866)</f>
        <v>-0.2709991362</v>
      </c>
      <c r="AX2910" s="373">
        <f>PPMT('Assumptions (T&amp;D)'!$C$20,Model!AC$1,'Assumptions (T&amp;D)'!$C$23,Model!$AR$2866)</f>
        <v>-0.2838715952</v>
      </c>
      <c r="AY2910" s="373">
        <f>PPMT('Assumptions (T&amp;D)'!$C$20,Model!AD$1,'Assumptions (T&amp;D)'!$C$23,Model!$AR$2866)</f>
        <v>-0.297355496</v>
      </c>
      <c r="AZ2910" s="373">
        <f>PPMT('Assumptions (T&amp;D)'!$C$20,Model!AE$1,'Assumptions (T&amp;D)'!$C$23,Model!$AR$2866)</f>
        <v>-0.311479882</v>
      </c>
      <c r="BA2910" s="373">
        <f>PPMT('Assumptions (T&amp;D)'!$C$20,Model!AF$1,'Assumptions (T&amp;D)'!$C$23,Model!$AR$2866)</f>
        <v>-0.3262751764</v>
      </c>
      <c r="BB2910" s="373">
        <f>PPMT('Assumptions (T&amp;D)'!$C$20,Model!AG$1,'Assumptions (T&amp;D)'!$C$23,Model!$AR$2866)</f>
        <v>-0.3417732473</v>
      </c>
      <c r="BC2910" s="373">
        <f>PPMT('Assumptions (T&amp;D)'!$C$20,Model!AH$1,'Assumptions (T&amp;D)'!$C$23,Model!$AR$2866)</f>
        <v>-0.3580074766</v>
      </c>
      <c r="BD2910" s="373">
        <f>PPMT('Assumptions (T&amp;D)'!$C$20,Model!AI$1,'Assumptions (T&amp;D)'!$C$23,Model!$AR$2866)</f>
        <v>-0.3750128317</v>
      </c>
      <c r="BE2910" s="373">
        <f>PPMT('Assumptions (T&amp;D)'!$C$20,Model!AJ$1,'Assumptions (T&amp;D)'!$C$23,Model!$AR$2866)</f>
        <v>-0.3928259412</v>
      </c>
      <c r="BF2910" s="373">
        <f>PPMT('Assumptions (T&amp;D)'!$C$20,Model!AK$1,'Assumptions (T&amp;D)'!$C$23,Model!$AR$2866)</f>
        <v>-0.4114851734</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-0.2204139859</v>
      </c>
      <c r="AT2911" s="373">
        <f>PPMT('Assumptions (T&amp;D)'!$C$20,Model!X$1,'Assumptions (T&amp;D)'!$C$23,Model!$AS$2866)</f>
        <v>-0.2308836502</v>
      </c>
      <c r="AU2911" s="373">
        <f>PPMT('Assumptions (T&amp;D)'!$C$20,Model!Y$1,'Assumptions (T&amp;D)'!$C$23,Model!$AS$2866)</f>
        <v>-0.2418506236</v>
      </c>
      <c r="AV2911" s="373">
        <f>PPMT('Assumptions (T&amp;D)'!$C$20,Model!Z$1,'Assumptions (T&amp;D)'!$C$23,Model!$AS$2866)</f>
        <v>-0.2533385282</v>
      </c>
      <c r="AW2911" s="373">
        <f>PPMT('Assumptions (T&amp;D)'!$C$20,Model!AA$1,'Assumptions (T&amp;D)'!$C$23,Model!$AS$2866)</f>
        <v>-0.2653721083</v>
      </c>
      <c r="AX2911" s="373">
        <f>PPMT('Assumptions (T&amp;D)'!$C$20,Model!AB$1,'Assumptions (T&amp;D)'!$C$23,Model!$AS$2866)</f>
        <v>-0.2779772834</v>
      </c>
      <c r="AY2911" s="373">
        <f>PPMT('Assumptions (T&amp;D)'!$C$20,Model!AC$1,'Assumptions (T&amp;D)'!$C$23,Model!$AS$2866)</f>
        <v>-0.2911812044</v>
      </c>
      <c r="AZ2911" s="373">
        <f>PPMT('Assumptions (T&amp;D)'!$C$20,Model!AD$1,'Assumptions (T&amp;D)'!$C$23,Model!$AS$2866)</f>
        <v>-0.3050123116</v>
      </c>
      <c r="BA2911" s="373">
        <f>PPMT('Assumptions (T&amp;D)'!$C$20,Model!AE$1,'Assumptions (T&amp;D)'!$C$23,Model!$AS$2866)</f>
        <v>-0.3195003964</v>
      </c>
      <c r="BB2911" s="373">
        <f>PPMT('Assumptions (T&amp;D)'!$C$20,Model!AF$1,'Assumptions (T&amp;D)'!$C$23,Model!$AS$2866)</f>
        <v>-0.3346766652</v>
      </c>
      <c r="BC2911" s="373">
        <f>PPMT('Assumptions (T&amp;D)'!$C$20,Model!AG$1,'Assumptions (T&amp;D)'!$C$23,Model!$AS$2866)</f>
        <v>-0.3505738068</v>
      </c>
      <c r="BD2911" s="373">
        <f>PPMT('Assumptions (T&amp;D)'!$C$20,Model!AH$1,'Assumptions (T&amp;D)'!$C$23,Model!$AS$2866)</f>
        <v>-0.3672260627</v>
      </c>
      <c r="BE2911" s="373">
        <f>PPMT('Assumptions (T&amp;D)'!$C$20,Model!AI$1,'Assumptions (T&amp;D)'!$C$23,Model!$AS$2866)</f>
        <v>-0.3846693006</v>
      </c>
      <c r="BF2911" s="373">
        <f>PPMT('Assumptions (T&amp;D)'!$C$20,Model!AJ$1,'Assumptions (T&amp;D)'!$C$23,Model!$AS$2866)</f>
        <v>-0.4029410924</v>
      </c>
      <c r="BG2911" s="373">
        <f>PPMT('Assumptions (T&amp;D)'!$C$20,Model!AK$1,'Assumptions (T&amp;D)'!$C$23,Model!$AS$2866)</f>
        <v>-0.4220807943</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-0.2260818403</v>
      </c>
      <c r="AU2912" s="373">
        <f>PPMT('Assumptions (T&amp;D)'!$C$20,Model!X$1,'Assumptions (T&amp;D)'!$C$23,Model!$AT$2866)</f>
        <v>-0.2368207277</v>
      </c>
      <c r="AV2912" s="373">
        <f>PPMT('Assumptions (T&amp;D)'!$C$20,Model!Y$1,'Assumptions (T&amp;D)'!$C$23,Model!$AT$2866)</f>
        <v>-0.2480697123</v>
      </c>
      <c r="AW2912" s="373">
        <f>PPMT('Assumptions (T&amp;D)'!$C$20,Model!Z$1,'Assumptions (T&amp;D)'!$C$23,Model!$AT$2866)</f>
        <v>-0.2598530236</v>
      </c>
      <c r="AX2912" s="373">
        <f>PPMT('Assumptions (T&amp;D)'!$C$20,Model!AA$1,'Assumptions (T&amp;D)'!$C$23,Model!$AT$2866)</f>
        <v>-0.2721960422</v>
      </c>
      <c r="AY2912" s="373">
        <f>PPMT('Assumptions (T&amp;D)'!$C$20,Model!AB$1,'Assumptions (T&amp;D)'!$C$23,Model!$AT$2866)</f>
        <v>-0.2851253543</v>
      </c>
      <c r="AZ2912" s="373">
        <f>PPMT('Assumptions (T&amp;D)'!$C$20,Model!AC$1,'Assumptions (T&amp;D)'!$C$23,Model!$AT$2866)</f>
        <v>-0.2986688086</v>
      </c>
      <c r="BA2912" s="373">
        <f>PPMT('Assumptions (T&amp;D)'!$C$20,Model!AD$1,'Assumptions (T&amp;D)'!$C$23,Model!$AT$2866)</f>
        <v>-0.312855577</v>
      </c>
      <c r="BB2912" s="373">
        <f>PPMT('Assumptions (T&amp;D)'!$C$20,Model!AE$1,'Assumptions (T&amp;D)'!$C$23,Model!$AT$2866)</f>
        <v>-0.3277162169</v>
      </c>
      <c r="BC2912" s="373">
        <f>PPMT('Assumptions (T&amp;D)'!$C$20,Model!AF$1,'Assumptions (T&amp;D)'!$C$23,Model!$AT$2866)</f>
        <v>-0.3432827372</v>
      </c>
      <c r="BD2912" s="373">
        <f>PPMT('Assumptions (T&amp;D)'!$C$20,Model!AG$1,'Assumptions (T&amp;D)'!$C$23,Model!$AT$2866)</f>
        <v>-0.3595886672</v>
      </c>
      <c r="BE2912" s="373">
        <f>PPMT('Assumptions (T&amp;D)'!$C$20,Model!AH$1,'Assumptions (T&amp;D)'!$C$23,Model!$AT$2866)</f>
        <v>-0.3766691289</v>
      </c>
      <c r="BF2912" s="373">
        <f>PPMT('Assumptions (T&amp;D)'!$C$20,Model!AI$1,'Assumptions (T&amp;D)'!$C$23,Model!$AT$2866)</f>
        <v>-0.3945609125</v>
      </c>
      <c r="BG2912" s="373">
        <f>PPMT('Assumptions (T&amp;D)'!$C$20,Model!AJ$1,'Assumptions (T&amp;D)'!$C$23,Model!$AT$2866)</f>
        <v>-0.4133025559</v>
      </c>
      <c r="BH2912" s="373">
        <f>PPMT('Assumptions (T&amp;D)'!$C$20,Model!AK$1,'Assumptions (T&amp;D)'!$C$23,Model!$AT$2866)</f>
        <v>-0.4329344273</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-0.2318875944</v>
      </c>
      <c r="AV2913" s="373">
        <f>PPMT('Assumptions (T&amp;D)'!$C$20,Model!X$1,'Assumptions (T&amp;D)'!$C$23,Model!$AU$2866)</f>
        <v>-0.2429022552</v>
      </c>
      <c r="AW2913" s="373">
        <f>PPMT('Assumptions (T&amp;D)'!$C$20,Model!Y$1,'Assumptions (T&amp;D)'!$C$23,Model!$AU$2866)</f>
        <v>-0.2544401123</v>
      </c>
      <c r="AX2913" s="373">
        <f>PPMT('Assumptions (T&amp;D)'!$C$20,Model!Z$1,'Assumptions (T&amp;D)'!$C$23,Model!$AU$2866)</f>
        <v>-0.2665260176</v>
      </c>
      <c r="AY2913" s="373">
        <f>PPMT('Assumptions (T&amp;D)'!$C$20,Model!AA$1,'Assumptions (T&amp;D)'!$C$23,Model!$AU$2866)</f>
        <v>-0.2791860035</v>
      </c>
      <c r="AZ2913" s="373">
        <f>PPMT('Assumptions (T&amp;D)'!$C$20,Model!AB$1,'Assumptions (T&amp;D)'!$C$23,Model!$AU$2866)</f>
        <v>-0.2924473386</v>
      </c>
      <c r="BA2913" s="373">
        <f>PPMT('Assumptions (T&amp;D)'!$C$20,Model!AC$1,'Assumptions (T&amp;D)'!$C$23,Model!$AU$2866)</f>
        <v>-0.3063385872</v>
      </c>
      <c r="BB2913" s="373">
        <f>PPMT('Assumptions (T&amp;D)'!$C$20,Model!AD$1,'Assumptions (T&amp;D)'!$C$23,Model!$AU$2866)</f>
        <v>-0.3208896701</v>
      </c>
      <c r="BC2913" s="373">
        <f>PPMT('Assumptions (T&amp;D)'!$C$20,Model!AE$1,'Assumptions (T&amp;D)'!$C$23,Model!$AU$2866)</f>
        <v>-0.3361319294</v>
      </c>
      <c r="BD2913" s="373">
        <f>PPMT('Assumptions (T&amp;D)'!$C$20,Model!AF$1,'Assumptions (T&amp;D)'!$C$23,Model!$AU$2866)</f>
        <v>-0.3520981961</v>
      </c>
      <c r="BE2913" s="373">
        <f>PPMT('Assumptions (T&amp;D)'!$C$20,Model!AG$1,'Assumptions (T&amp;D)'!$C$23,Model!$AU$2866)</f>
        <v>-0.3688228604</v>
      </c>
      <c r="BF2913" s="373">
        <f>PPMT('Assumptions (T&amp;D)'!$C$20,Model!AH$1,'Assumptions (T&amp;D)'!$C$23,Model!$AU$2866)</f>
        <v>-0.3863419463</v>
      </c>
      <c r="BG2913" s="373">
        <f>PPMT('Assumptions (T&amp;D)'!$C$20,Model!AI$1,'Assumptions (T&amp;D)'!$C$23,Model!$AU$2866)</f>
        <v>-0.4046931887</v>
      </c>
      <c r="BH2913" s="373">
        <f>PPMT('Assumptions (T&amp;D)'!$C$20,Model!AJ$1,'Assumptions (T&amp;D)'!$C$23,Model!$AU$2866)</f>
        <v>-0.4239161152</v>
      </c>
      <c r="BI2913" s="373">
        <f>PPMT('Assumptions (T&amp;D)'!$C$20,Model!AK$1,'Assumptions (T&amp;D)'!$C$23,Model!$AU$2866)</f>
        <v>-0.4440521306</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-0.2378344843</v>
      </c>
      <c r="AW2914" s="373">
        <f>PPMT('Assumptions (T&amp;D)'!$C$20,Model!X$1,'Assumptions (T&amp;D)'!$C$23,Model!$AV$2866)</f>
        <v>-0.2491316223</v>
      </c>
      <c r="AX2914" s="373">
        <f>PPMT('Assumptions (T&amp;D)'!$C$20,Model!Y$1,'Assumptions (T&amp;D)'!$C$23,Model!$AV$2866)</f>
        <v>-0.2609653744</v>
      </c>
      <c r="AY2914" s="373">
        <f>PPMT('Assumptions (T&amp;D)'!$C$20,Model!Z$1,'Assumptions (T&amp;D)'!$C$23,Model!$AV$2866)</f>
        <v>-0.2733612297</v>
      </c>
      <c r="AZ2914" s="373">
        <f>PPMT('Assumptions (T&amp;D)'!$C$20,Model!AA$1,'Assumptions (T&amp;D)'!$C$23,Model!$AV$2866)</f>
        <v>-0.2863458881</v>
      </c>
      <c r="BA2914" s="373">
        <f>PPMT('Assumptions (T&amp;D)'!$C$20,Model!AB$1,'Assumptions (T&amp;D)'!$C$23,Model!$AV$2866)</f>
        <v>-0.2999473178</v>
      </c>
      <c r="BB2914" s="373">
        <f>PPMT('Assumptions (T&amp;D)'!$C$20,Model!AC$1,'Assumptions (T&amp;D)'!$C$23,Model!$AV$2866)</f>
        <v>-0.3141948154</v>
      </c>
      <c r="BC2914" s="373">
        <f>PPMT('Assumptions (T&amp;D)'!$C$20,Model!AD$1,'Assumptions (T&amp;D)'!$C$23,Model!$AV$2866)</f>
        <v>-0.3291190691</v>
      </c>
      <c r="BD2914" s="373">
        <f>PPMT('Assumptions (T&amp;D)'!$C$20,Model!AE$1,'Assumptions (T&amp;D)'!$C$23,Model!$AV$2866)</f>
        <v>-0.3447522249</v>
      </c>
      <c r="BE2914" s="373">
        <f>PPMT('Assumptions (T&amp;D)'!$C$20,Model!AF$1,'Assumptions (T&amp;D)'!$C$23,Model!$AV$2866)</f>
        <v>-0.3611279556</v>
      </c>
      <c r="BF2914" s="373">
        <f>PPMT('Assumptions (T&amp;D)'!$C$20,Model!AG$1,'Assumptions (T&amp;D)'!$C$23,Model!$AV$2866)</f>
        <v>-0.3782815335</v>
      </c>
      <c r="BG2914" s="373">
        <f>PPMT('Assumptions (T&amp;D)'!$C$20,Model!AH$1,'Assumptions (T&amp;D)'!$C$23,Model!$AV$2866)</f>
        <v>-0.3962499063</v>
      </c>
      <c r="BH2914" s="373">
        <f>PPMT('Assumptions (T&amp;D)'!$C$20,Model!AI$1,'Assumptions (T&amp;D)'!$C$23,Model!$AV$2866)</f>
        <v>-0.4150717769</v>
      </c>
      <c r="BI2914" s="373">
        <f>PPMT('Assumptions (T&amp;D)'!$C$20,Model!AJ$1,'Assumptions (T&amp;D)'!$C$23,Model!$AV$2866)</f>
        <v>-0.4347876863</v>
      </c>
      <c r="BJ2914" s="373">
        <f>PPMT('Assumptions (T&amp;D)'!$C$20,Model!AK$1,'Assumptions (T&amp;D)'!$C$23,Model!$AV$2866)</f>
        <v>-0.4554401014</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-0.2439258202</v>
      </c>
      <c r="AX2915" s="373">
        <f>PPMT('Assumptions (T&amp;D)'!$C$20,Model!X$1,'Assumptions (T&amp;D)'!$C$23,Model!$AW$2866)</f>
        <v>-0.2555122967</v>
      </c>
      <c r="AY2915" s="373">
        <f>PPMT('Assumptions (T&amp;D)'!$C$20,Model!Y$1,'Assumptions (T&amp;D)'!$C$23,Model!$AW$2866)</f>
        <v>-0.2676491308</v>
      </c>
      <c r="AZ2915" s="373">
        <f>PPMT('Assumptions (T&amp;D)'!$C$20,Model!Z$1,'Assumptions (T&amp;D)'!$C$23,Model!$AW$2866)</f>
        <v>-0.2803624645</v>
      </c>
      <c r="BA2915" s="373">
        <f>PPMT('Assumptions (T&amp;D)'!$C$20,Model!AA$1,'Assumptions (T&amp;D)'!$C$23,Model!$AW$2866)</f>
        <v>-0.2936796815</v>
      </c>
      <c r="BB2915" s="373">
        <f>PPMT('Assumptions (T&amp;D)'!$C$20,Model!AB$1,'Assumptions (T&amp;D)'!$C$23,Model!$AW$2866)</f>
        <v>-0.3076294664</v>
      </c>
      <c r="BC2915" s="373">
        <f>PPMT('Assumptions (T&amp;D)'!$C$20,Model!AC$1,'Assumptions (T&amp;D)'!$C$23,Model!$AW$2866)</f>
        <v>-0.3222418661</v>
      </c>
      <c r="BD2915" s="373">
        <f>PPMT('Assumptions (T&amp;D)'!$C$20,Model!AD$1,'Assumptions (T&amp;D)'!$C$23,Model!$AW$2866)</f>
        <v>-0.3375483547</v>
      </c>
      <c r="BE2915" s="373">
        <f>PPMT('Assumptions (T&amp;D)'!$C$20,Model!AE$1,'Assumptions (T&amp;D)'!$C$23,Model!$AW$2866)</f>
        <v>-0.3535819015</v>
      </c>
      <c r="BF2915" s="373">
        <f>PPMT('Assumptions (T&amp;D)'!$C$20,Model!AF$1,'Assumptions (T&amp;D)'!$C$23,Model!$AW$2866)</f>
        <v>-0.3703770419</v>
      </c>
      <c r="BG2915" s="373">
        <f>PPMT('Assumptions (T&amp;D)'!$C$20,Model!AG$1,'Assumptions (T&amp;D)'!$C$23,Model!$AW$2866)</f>
        <v>-0.3879699513</v>
      </c>
      <c r="BH2915" s="373">
        <f>PPMT('Assumptions (T&amp;D)'!$C$20,Model!AH$1,'Assumptions (T&amp;D)'!$C$23,Model!$AW$2866)</f>
        <v>-0.406398524</v>
      </c>
      <c r="BI2915" s="373">
        <f>PPMT('Assumptions (T&amp;D)'!$C$20,Model!AI$1,'Assumptions (T&amp;D)'!$C$23,Model!$AW$2866)</f>
        <v>-0.4257024539</v>
      </c>
      <c r="BJ2915" s="373">
        <f>PPMT('Assumptions (T&amp;D)'!$C$20,Model!AJ$1,'Assumptions (T&amp;D)'!$C$23,Model!$AW$2866)</f>
        <v>-0.4459233205</v>
      </c>
      <c r="BK2915" s="373">
        <f>PPMT('Assumptions (T&amp;D)'!$C$20,Model!AK$1,'Assumptions (T&amp;D)'!$C$23,Model!$AW$2866)</f>
        <v>-0.4671046782</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-0.2501649879</v>
      </c>
      <c r="AY2916" s="373">
        <f>PPMT('Assumptions (T&amp;D)'!$C$20,Model!X$1,'Assumptions (T&amp;D)'!$C$23,Model!$AX$2866)</f>
        <v>-0.2620478248</v>
      </c>
      <c r="AZ2916" s="373">
        <f>PPMT('Assumptions (T&amp;D)'!$C$20,Model!Y$1,'Assumptions (T&amp;D)'!$C$23,Model!$AX$2866)</f>
        <v>-0.2744950965</v>
      </c>
      <c r="BA2916" s="373">
        <f>PPMT('Assumptions (T&amp;D)'!$C$20,Model!Z$1,'Assumptions (T&amp;D)'!$C$23,Model!$AX$2866)</f>
        <v>-0.2875336135</v>
      </c>
      <c r="BB2916" s="373">
        <f>PPMT('Assumptions (T&amp;D)'!$C$20,Model!AA$1,'Assumptions (T&amp;D)'!$C$23,Model!$AX$2866)</f>
        <v>-0.3011914602</v>
      </c>
      <c r="BC2916" s="373">
        <f>PPMT('Assumptions (T&amp;D)'!$C$20,Model!AB$1,'Assumptions (T&amp;D)'!$C$23,Model!$AX$2866)</f>
        <v>-0.3154980545</v>
      </c>
      <c r="BD2916" s="373">
        <f>PPMT('Assumptions (T&amp;D)'!$C$20,Model!AC$1,'Assumptions (T&amp;D)'!$C$23,Model!$AX$2866)</f>
        <v>-0.3304842121</v>
      </c>
      <c r="BE2916" s="373">
        <f>PPMT('Assumptions (T&amp;D)'!$C$20,Model!AD$1,'Assumptions (T&amp;D)'!$C$23,Model!$AX$2866)</f>
        <v>-0.3461822122</v>
      </c>
      <c r="BF2916" s="373">
        <f>PPMT('Assumptions (T&amp;D)'!$C$20,Model!AE$1,'Assumptions (T&amp;D)'!$C$23,Model!$AX$2866)</f>
        <v>-0.3626258673</v>
      </c>
      <c r="BG2916" s="373">
        <f>PPMT('Assumptions (T&amp;D)'!$C$20,Model!AF$1,'Assumptions (T&amp;D)'!$C$23,Model!$AX$2866)</f>
        <v>-0.379850596</v>
      </c>
      <c r="BH2916" s="373">
        <f>PPMT('Assumptions (T&amp;D)'!$C$20,Model!AG$1,'Assumptions (T&amp;D)'!$C$23,Model!$AX$2866)</f>
        <v>-0.3978934993</v>
      </c>
      <c r="BI2916" s="373">
        <f>PPMT('Assumptions (T&amp;D)'!$C$20,Model!AH$1,'Assumptions (T&amp;D)'!$C$23,Model!$AX$2866)</f>
        <v>-0.4167934405</v>
      </c>
      <c r="BJ2916" s="373">
        <f>PPMT('Assumptions (T&amp;D)'!$C$20,Model!AI$1,'Assumptions (T&amp;D)'!$C$23,Model!$AX$2866)</f>
        <v>-0.4365911289</v>
      </c>
      <c r="BK2916" s="373">
        <f>PPMT('Assumptions (T&amp;D)'!$C$20,Model!AJ$1,'Assumptions (T&amp;D)'!$C$23,Model!$AX$2866)</f>
        <v>-0.4573292076</v>
      </c>
      <c r="BL2916" s="373">
        <f>PPMT('Assumptions (T&amp;D)'!$C$20,Model!AK$1,'Assumptions (T&amp;D)'!$C$23,Model!$AX$2866)</f>
        <v>-0.4790523449</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-0.2565554505</v>
      </c>
      <c r="AZ2917" s="373">
        <f>PPMT('Assumptions (T&amp;D)'!$C$20,Model!X$1,'Assumptions (T&amp;D)'!$C$23,Model!$AY$2866)</f>
        <v>-0.2687418344</v>
      </c>
      <c r="BA2917" s="373">
        <f>PPMT('Assumptions (T&amp;D)'!$C$20,Model!Y$1,'Assumptions (T&amp;D)'!$C$23,Model!$AY$2866)</f>
        <v>-0.2815070716</v>
      </c>
      <c r="BB2917" s="373">
        <f>PPMT('Assumptions (T&amp;D)'!$C$20,Model!Z$1,'Assumptions (T&amp;D)'!$C$23,Model!$AY$2866)</f>
        <v>-0.2948786575</v>
      </c>
      <c r="BC2917" s="373">
        <f>PPMT('Assumptions (T&amp;D)'!$C$20,Model!AA$1,'Assumptions (T&amp;D)'!$C$23,Model!$AY$2866)</f>
        <v>-0.3088853937</v>
      </c>
      <c r="BD2917" s="373">
        <f>PPMT('Assumptions (T&amp;D)'!$C$20,Model!AB$1,'Assumptions (T&amp;D)'!$C$23,Model!$AY$2866)</f>
        <v>-0.3235574499</v>
      </c>
      <c r="BE2917" s="373">
        <f>PPMT('Assumptions (T&amp;D)'!$C$20,Model!AC$1,'Assumptions (T&amp;D)'!$C$23,Model!$AY$2866)</f>
        <v>-0.3389264288</v>
      </c>
      <c r="BF2917" s="373">
        <f>PPMT('Assumptions (T&amp;D)'!$C$20,Model!AD$1,'Assumptions (T&amp;D)'!$C$23,Model!$AY$2866)</f>
        <v>-0.3550254342</v>
      </c>
      <c r="BG2917" s="373">
        <f>PPMT('Assumptions (T&amp;D)'!$C$20,Model!AE$1,'Assumptions (T&amp;D)'!$C$23,Model!$AY$2866)</f>
        <v>-0.3718891423</v>
      </c>
      <c r="BH2917" s="373">
        <f>PPMT('Assumptions (T&amp;D)'!$C$20,Model!AF$1,'Assumptions (T&amp;D)'!$C$23,Model!$AY$2866)</f>
        <v>-0.3895538765</v>
      </c>
      <c r="BI2917" s="373">
        <f>PPMT('Assumptions (T&amp;D)'!$C$20,Model!AG$1,'Assumptions (T&amp;D)'!$C$23,Model!$AY$2866)</f>
        <v>-0.4080576857</v>
      </c>
      <c r="BJ2917" s="373">
        <f>PPMT('Assumptions (T&amp;D)'!$C$20,Model!AH$1,'Assumptions (T&amp;D)'!$C$23,Model!$AY$2866)</f>
        <v>-0.4274404257</v>
      </c>
      <c r="BK2917" s="373">
        <f>PPMT('Assumptions (T&amp;D)'!$C$20,Model!AI$1,'Assumptions (T&amp;D)'!$C$23,Model!$AY$2866)</f>
        <v>-0.447743846</v>
      </c>
      <c r="BL2917" s="373">
        <f>PPMT('Assumptions (T&amp;D)'!$C$20,Model!AJ$1,'Assumptions (T&amp;D)'!$C$23,Model!$AY$2866)</f>
        <v>-0.4690116786</v>
      </c>
      <c r="BM2917" s="373">
        <f>PPMT('Assumptions (T&amp;D)'!$C$20,Model!AK$1,'Assumptions (T&amp;D)'!$C$23,Model!$AY$2866)</f>
        <v>-0.4912897334</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-0.2631007506</v>
      </c>
      <c r="BA2918" s="373">
        <f>PPMT('Assumptions (T&amp;D)'!$C$20,Model!X$1,'Assumptions (T&amp;D)'!$C$23,Model!$AZ$2866)</f>
        <v>-0.2755980363</v>
      </c>
      <c r="BB2918" s="373">
        <f>PPMT('Assumptions (T&amp;D)'!$C$20,Model!Y$1,'Assumptions (T&amp;D)'!$C$23,Model!$AZ$2866)</f>
        <v>-0.288688943</v>
      </c>
      <c r="BC2918" s="373">
        <f>PPMT('Assumptions (T&amp;D)'!$C$20,Model!Z$1,'Assumptions (T&amp;D)'!$C$23,Model!$AZ$2866)</f>
        <v>-0.3024016678</v>
      </c>
      <c r="BD2918" s="373">
        <f>PPMT('Assumptions (T&amp;D)'!$C$20,Model!AA$1,'Assumptions (T&amp;D)'!$C$23,Model!$AZ$2866)</f>
        <v>-0.316765747</v>
      </c>
      <c r="BE2918" s="373">
        <f>PPMT('Assumptions (T&amp;D)'!$C$20,Model!AB$1,'Assumptions (T&amp;D)'!$C$23,Model!$AZ$2866)</f>
        <v>-0.33181212</v>
      </c>
      <c r="BF2918" s="373">
        <f>PPMT('Assumptions (T&amp;D)'!$C$20,Model!AC$1,'Assumptions (T&amp;D)'!$C$23,Model!$AZ$2866)</f>
        <v>-0.3475731957</v>
      </c>
      <c r="BG2918" s="373">
        <f>PPMT('Assumptions (T&amp;D)'!$C$20,Model!AD$1,'Assumptions (T&amp;D)'!$C$23,Model!$AZ$2866)</f>
        <v>-0.3640829225</v>
      </c>
      <c r="BH2918" s="373">
        <f>PPMT('Assumptions (T&amp;D)'!$C$20,Model!AE$1,'Assumptions (T&amp;D)'!$C$23,Model!$AZ$2866)</f>
        <v>-0.3813768613</v>
      </c>
      <c r="BI2918" s="373">
        <f>PPMT('Assumptions (T&amp;D)'!$C$20,Model!AF$1,'Assumptions (T&amp;D)'!$C$23,Model!$AZ$2866)</f>
        <v>-0.3994922623</v>
      </c>
      <c r="BJ2918" s="373">
        <f>PPMT('Assumptions (T&amp;D)'!$C$20,Model!AG$1,'Assumptions (T&amp;D)'!$C$23,Model!$AZ$2866)</f>
        <v>-0.4184681447</v>
      </c>
      <c r="BK2918" s="373">
        <f>PPMT('Assumptions (T&amp;D)'!$C$20,Model!AH$1,'Assumptions (T&amp;D)'!$C$23,Model!$AZ$2866)</f>
        <v>-0.4383453816</v>
      </c>
      <c r="BL2918" s="373">
        <f>PPMT('Assumptions (T&amp;D)'!$C$20,Model!AI$1,'Assumptions (T&amp;D)'!$C$23,Model!$AZ$2866)</f>
        <v>-0.4591667872</v>
      </c>
      <c r="BM2918" s="373">
        <f>PPMT('Assumptions (T&amp;D)'!$C$20,Model!AJ$1,'Assumptions (T&amp;D)'!$C$23,Model!$AZ$2866)</f>
        <v>-0.4809772096</v>
      </c>
      <c r="BN2918" s="373">
        <f>PPMT('Assumptions (T&amp;D)'!$C$20,Model!AK$1,'Assumptions (T&amp;D)'!$C$23,Model!$AZ$2866)</f>
        <v>-0.5038236271</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-0.2682964565</v>
      </c>
      <c r="BB2919" s="373">
        <f>PPMT('Assumptions (T&amp;D)'!$C$20,Model!X$1,'Assumptions (T&amp;D)'!$C$23,Model!$BA$2866)</f>
        <v>-0.2810405381</v>
      </c>
      <c r="BC2919" s="373">
        <f>PPMT('Assumptions (T&amp;D)'!$C$20,Model!Y$1,'Assumptions (T&amp;D)'!$C$23,Model!$BA$2866)</f>
        <v>-0.2943899637</v>
      </c>
      <c r="BD2919" s="373">
        <f>PPMT('Assumptions (T&amp;D)'!$C$20,Model!Z$1,'Assumptions (T&amp;D)'!$C$23,Model!$BA$2866)</f>
        <v>-0.308373487</v>
      </c>
      <c r="BE2919" s="373">
        <f>PPMT('Assumptions (T&amp;D)'!$C$20,Model!AA$1,'Assumptions (T&amp;D)'!$C$23,Model!$BA$2866)</f>
        <v>-0.3230212276</v>
      </c>
      <c r="BF2919" s="373">
        <f>PPMT('Assumptions (T&amp;D)'!$C$20,Model!AB$1,'Assumptions (T&amp;D)'!$C$23,Model!$BA$2866)</f>
        <v>-0.3383647359</v>
      </c>
      <c r="BG2919" s="373">
        <f>PPMT('Assumptions (T&amp;D)'!$C$20,Model!AC$1,'Assumptions (T&amp;D)'!$C$23,Model!$BA$2866)</f>
        <v>-0.3544370609</v>
      </c>
      <c r="BH2919" s="373">
        <f>PPMT('Assumptions (T&amp;D)'!$C$20,Model!AD$1,'Assumptions (T&amp;D)'!$C$23,Model!$BA$2866)</f>
        <v>-0.3712728213</v>
      </c>
      <c r="BI2919" s="373">
        <f>PPMT('Assumptions (T&amp;D)'!$C$20,Model!AE$1,'Assumptions (T&amp;D)'!$C$23,Model!$BA$2866)</f>
        <v>-0.3889082803</v>
      </c>
      <c r="BJ2919" s="373">
        <f>PPMT('Assumptions (T&amp;D)'!$C$20,Model!AF$1,'Assumptions (T&amp;D)'!$C$23,Model!$BA$2866)</f>
        <v>-0.4073814236</v>
      </c>
      <c r="BK2919" s="373">
        <f>PPMT('Assumptions (T&amp;D)'!$C$20,Model!AG$1,'Assumptions (T&amp;D)'!$C$23,Model!$BA$2866)</f>
        <v>-0.4267320412</v>
      </c>
      <c r="BL2919" s="373">
        <f>PPMT('Assumptions (T&amp;D)'!$C$20,Model!AH$1,'Assumptions (T&amp;D)'!$C$23,Model!$BA$2866)</f>
        <v>-0.4470018132</v>
      </c>
      <c r="BM2919" s="373">
        <f>PPMT('Assumptions (T&amp;D)'!$C$20,Model!AI$1,'Assumptions (T&amp;D)'!$C$23,Model!$BA$2866)</f>
        <v>-0.4682343993</v>
      </c>
      <c r="BN2919" s="373">
        <f>PPMT('Assumptions (T&amp;D)'!$C$20,Model!AJ$1,'Assumptions (T&amp;D)'!$C$23,Model!$BA$2866)</f>
        <v>-0.4904755333</v>
      </c>
      <c r="BO2919" s="373">
        <f>PPMT('Assumptions (T&amp;D)'!$C$20,Model!AK$1,'Assumptions (T&amp;D) old'!$B$103,Model!$BA$2866)</f>
        <v>-0.5137731211</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-0.05902766176</v>
      </c>
      <c r="D2920" s="372">
        <f t="array" ref="D2920">SUM(IF(ISERROR(D2921:D2971),"",D2921:D2971))</f>
        <v>-0.1054494586</v>
      </c>
      <c r="E2920" s="372">
        <f t="array" ref="E2920">SUM(IF(ISERROR(E2921:E2971),"",E2921:E2971))</f>
        <v>-0.1522246182</v>
      </c>
      <c r="F2920" s="372">
        <f t="array" ref="F2920">SUM(IF(ISERROR(F2921:F2971),"",F2921:F2971))</f>
        <v>-0.1955470199</v>
      </c>
      <c r="G2920" s="372">
        <f t="array" ref="G2920">SUM(IF(ISERROR(G2921:G2971),"",G2921:G2971))</f>
        <v>-0.2363065984</v>
      </c>
      <c r="H2920" s="372">
        <f t="array" ref="H2920">SUM(IF(ISERROR(H2921:H2971),"",H2921:H2971))</f>
        <v>-0.2783419608</v>
      </c>
      <c r="I2920" s="372">
        <f t="array" ref="I2920">SUM(IF(ISERROR(I2921:I2971),"",I2921:I2971))</f>
        <v>-0.3284101365</v>
      </c>
      <c r="J2920" s="372">
        <f t="array" ref="J2920">SUM(IF(ISERROR(J2921:J2971),"",J2921:J2971))</f>
        <v>-0.3758994094</v>
      </c>
      <c r="K2920" s="372">
        <f t="array" ref="K2920">SUM(IF(ISERROR(K2921:K2971),"",K2921:K2971))</f>
        <v>-0.4316912739</v>
      </c>
      <c r="L2920" s="372">
        <f t="array" ref="L2920">SUM(IF(ISERROR(L2921:L2971),"",L2921:L2971))</f>
        <v>-0.4810677844</v>
      </c>
      <c r="M2920" s="372">
        <f t="array" ref="M2920">SUM(IF(ISERROR(M2921:M2971),"",M2921:M2971))</f>
        <v>-0.5281355602</v>
      </c>
      <c r="N2920" s="372">
        <f t="array" ref="N2920">SUM(IF(ISERROR(N2921:N2971),"",N2921:N2971))</f>
        <v>-0.5713377227</v>
      </c>
      <c r="O2920" s="372">
        <f t="array" ref="O2920">SUM(IF(ISERROR(O2921:O2971),"",O2921:O2971))</f>
        <v>-0.6389270054</v>
      </c>
      <c r="P2920" s="372">
        <f t="array" ref="P2920">SUM(IF(ISERROR(P2921:P2971),"",P2921:P2971))</f>
        <v>-0.6872416794</v>
      </c>
      <c r="Q2920" s="372">
        <f t="array" ref="Q2920">SUM(IF(ISERROR(Q2921:Q2971),"",Q2921:Q2971))</f>
        <v>-0.7301801336</v>
      </c>
      <c r="R2920" s="372">
        <f t="array" ref="R2920">SUM(IF(ISERROR(R2921:R2971),"",R2921:R2971))</f>
        <v>-0.7703803863</v>
      </c>
      <c r="S2920" s="372">
        <f t="array" ref="S2920">SUM(IF(ISERROR(S2921:S2971),"",S2921:S2971))</f>
        <v>-0.8174060426</v>
      </c>
      <c r="T2920" s="372">
        <f t="array" ref="T2920">SUM(IF(ISERROR(T2921:T2971),"",T2921:T2971))</f>
        <v>-0.8567782087</v>
      </c>
      <c r="U2920" s="372">
        <f t="array" ref="U2920">SUM(IF(ISERROR(U2921:U2971),"",U2921:U2971))</f>
        <v>-0.8933768432</v>
      </c>
      <c r="V2920" s="372">
        <f t="array" ref="V2920">SUM(IF(ISERROR(V2921:V2971),"",V2921:V2971))</f>
        <v>-0.929697361</v>
      </c>
      <c r="W2920" s="372">
        <f t="array" ref="W2920">SUM(IF(ISERROR(W2921:W2971),"",W2921:W2971))</f>
        <v>-0.9634471257</v>
      </c>
      <c r="X2920" s="372">
        <f t="array" ref="X2920">SUM(IF(ISERROR(X2921:X2971),"",X2921:X2971))</f>
        <v>-0.9964431519</v>
      </c>
      <c r="Y2920" s="372">
        <f t="array" ref="Y2920">SUM(IF(ISERROR(Y2921:Y2971),"",Y2921:Y2971))</f>
        <v>-1.02856422</v>
      </c>
      <c r="Z2920" s="372">
        <f t="array" ref="Z2920">SUM(IF(ISERROR(Z2921:Z2971),"",Z2921:Z2971))</f>
        <v>-1.059661305</v>
      </c>
      <c r="AA2920" s="372">
        <f t="array" ref="AA2920">SUM(IF(ISERROR(AA2921:AA2971),"",AA2921:AA2971))</f>
        <v>-1.090627083</v>
      </c>
      <c r="AB2920" s="372">
        <f t="array" ref="AB2920">SUM(IF(ISERROR(AB2921:AB2971),"",AB2921:AB2971))</f>
        <v>-1.121071418</v>
      </c>
      <c r="AC2920" s="372">
        <f t="array" ref="AC2920">SUM(IF(ISERROR(AC2921:AC2971),"",AC2921:AC2971))</f>
        <v>-1.150984639</v>
      </c>
      <c r="AD2920" s="372">
        <f t="array" ref="AD2920">SUM(IF(ISERROR(AD2921:AD2971),"",AD2921:AD2971))</f>
        <v>-1.180238924</v>
      </c>
      <c r="AE2920" s="372">
        <f t="array" ref="AE2920">SUM(IF(ISERROR(AE2921:AE2971),"",AE2921:AE2971))</f>
        <v>-1.211402604</v>
      </c>
      <c r="AF2920" s="372">
        <f t="array" ref="AF2920">SUM(IF(ISERROR(AF2921:AF2971),"",AF2921:AF2971))</f>
        <v>-1.243185717</v>
      </c>
      <c r="AG2920" s="372">
        <f t="array" ref="AG2920">SUM(IF(ISERROR(AG2921:AG2971),"",AG2921:AG2971))</f>
        <v>-1.275528816</v>
      </c>
      <c r="AH2920" s="372">
        <f t="array" ref="AH2920">SUM(IF(ISERROR(AH2921:AH2971),"",AH2921:AH2971))</f>
        <v>-1.308655133</v>
      </c>
      <c r="AI2920" s="372">
        <f t="array" ref="AI2920">SUM(IF(ISERROR(AI2921:AI2971),"",AI2921:AI2971))</f>
        <v>-1.343226087</v>
      </c>
      <c r="AJ2920" s="372">
        <f t="array" ref="AJ2920">SUM(IF(ISERROR(AJ2921:AJ2971),"",AJ2921:AJ2971))</f>
        <v>-1.378700447</v>
      </c>
      <c r="AK2920" s="372">
        <f t="array" ref="AK2920">SUM(IF(ISERROR(AK2921:AK2971),"",AK2921:AK2971))</f>
        <v>-1.414946377</v>
      </c>
      <c r="AL2920" s="372">
        <f t="array" ref="AL2920">SUM(IF(ISERROR(AL2921:AL2971),"",AL2921:AL2971))</f>
        <v>-1.452086731</v>
      </c>
      <c r="AM2920" s="372">
        <f t="array" ref="AM2920">SUM(IF(ISERROR(AM2921:AM2971),"",AM2921:AM2971))</f>
        <v>-1.490062838</v>
      </c>
      <c r="AN2920" s="372">
        <f t="array" ref="AN2920">SUM(IF(ISERROR(AN2921:AN2971),"",AN2921:AN2971))</f>
        <v>-1.528972559</v>
      </c>
      <c r="AO2920" s="372">
        <f t="array" ref="AO2920">SUM(IF(ISERROR(AO2921:AO2971),"",AO2921:AO2971))</f>
        <v>-1.568837957</v>
      </c>
      <c r="AP2920" s="372">
        <f t="array" ref="AP2920">SUM(IF(ISERROR(AP2921:AP2971),"",AP2921:AP2971))</f>
        <v>-1.609681605</v>
      </c>
      <c r="AQ2920" s="372">
        <f t="array" ref="AQ2920">SUM(IF(ISERROR(AQ2921:AQ2971),"",AQ2921:AQ2971))</f>
        <v>-1.651526592</v>
      </c>
      <c r="AR2920" s="372">
        <f t="array" ref="AR2920">SUM(IF(ISERROR(AR2921:AR2971),"",AR2921:AR2971))</f>
        <v>-1.694396539</v>
      </c>
      <c r="AS2920" s="372">
        <f t="array" ref="AS2920">SUM(IF(ISERROR(AS2921:AS2971),"",AS2921:AS2971))</f>
        <v>-1.738315609</v>
      </c>
      <c r="AT2920" s="372">
        <f t="array" ref="AT2920">SUM(IF(ISERROR(AT2921:AT2971),"",AT2921:AT2971))</f>
        <v>-1.783308519</v>
      </c>
      <c r="AU2920" s="372">
        <f t="array" ref="AU2920">SUM(IF(ISERROR(AU2921:AU2971),"",AU2921:AU2971))</f>
        <v>-1.829400554</v>
      </c>
      <c r="AV2920" s="372">
        <f t="array" ref="AV2920">SUM(IF(ISERROR(AV2921:AV2971),"",AV2921:AV2971))</f>
        <v>-1.876617578</v>
      </c>
      <c r="AW2920" s="372">
        <f t="array" ref="AW2920">SUM(IF(ISERROR(AW2921:AW2971),"",AW2921:AW2971))</f>
        <v>-1.924986049</v>
      </c>
      <c r="AX2920" s="372">
        <f t="array" ref="AX2920">SUM(IF(ISERROR(AX2921:AX2971),"",AX2921:AX2971))</f>
        <v>-1.974533031</v>
      </c>
      <c r="AY2920" s="372">
        <f t="array" ref="AY2920">SUM(IF(ISERROR(AY2921:AY2971),"",AY2921:AY2971))</f>
        <v>-2.025286206</v>
      </c>
      <c r="AZ2920" s="372">
        <f t="array" ref="AZ2920">SUM(IF(ISERROR(AZ2921:AZ2971),"",AZ2921:AZ2971))</f>
        <v>-2.077273893</v>
      </c>
      <c r="BA2920" s="372">
        <f t="array" ref="BA2920">SUM(IF(ISERROR(BA2921:BA2971),"",BA2921:BA2971))</f>
        <v>-2.129008097</v>
      </c>
      <c r="BB2920" s="372">
        <f t="array" ref="BB2920">SUM(IF(ISERROR(BB2921:BB2971),"",BB2921:BB2971))</f>
        <v>-1.905319675</v>
      </c>
      <c r="BC2920" s="372">
        <f t="array" ref="BC2920">SUM(IF(ISERROR(BC2921:BC2971),"",BC2921:BC2971))</f>
        <v>-1.6890265</v>
      </c>
      <c r="BD2920" s="372">
        <f t="array" ref="BD2920">SUM(IF(ISERROR(BD2921:BD2971),"",BD2921:BD2971))</f>
        <v>-1.480947146</v>
      </c>
      <c r="BE2920" s="372">
        <f t="array" ref="BE2920">SUM(IF(ISERROR(BE2921:BE2971),"",BE2921:BE2971))</f>
        <v>-1.281950499</v>
      </c>
      <c r="BF2920" s="372">
        <f t="array" ref="BF2920">SUM(IF(ISERROR(BF2921:BF2971),"",BF2921:BF2971))</f>
        <v>-1.092958415</v>
      </c>
      <c r="BG2920" s="372">
        <f t="array" ref="BG2920">SUM(IF(ISERROR(BG2921:BG2971),"",BG2921:BG2971))</f>
        <v>-0.9149485106</v>
      </c>
      <c r="BH2920" s="372">
        <f t="array" ref="BH2920">SUM(IF(ISERROR(BH2921:BH2971),"",BH2921:BH2971))</f>
        <v>-0.7489570949</v>
      </c>
      <c r="BI2920" s="372">
        <f t="array" ref="BI2920">SUM(IF(ISERROR(BI2921:BI2971),"",BI2921:BI2971))</f>
        <v>-0.5960822446</v>
      </c>
      <c r="BJ2920" s="372">
        <f t="array" ref="BJ2920">SUM(IF(ISERROR(BJ2921:BJ2971),"",BJ2921:BJ2971))</f>
        <v>-0.4574870325</v>
      </c>
      <c r="BK2920" s="372">
        <f t="array" ref="BK2920">SUM(IF(ISERROR(BK2921:BK2971),"",BK2921:BK2971))</f>
        <v>-0.3344029166</v>
      </c>
      <c r="BL2920" s="372">
        <f t="array" ref="BL2920">SUM(IF(ISERROR(BL2921:BL2971),"",BL2921:BL2971))</f>
        <v>-0.2281332968</v>
      </c>
      <c r="BM2920" s="372">
        <f t="array" ref="BM2920">SUM(IF(ISERROR(BM2921:BM2971),"",BM2921:BM2971))</f>
        <v>-0.1400572471</v>
      </c>
      <c r="BN2920" s="372">
        <f t="array" ref="BN2920">SUM(IF(ISERROR(BN2921:BN2971),"",BN2921:BN2971))</f>
        <v>-0.07163343337</v>
      </c>
      <c r="BO2920" s="372">
        <f t="array" ref="BO2920">SUM(IF(ISERROR(BO2921:BO2971),"",BO2921:BO2971))</f>
        <v>-0.02440422325</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-0.05902766176</v>
      </c>
      <c r="D2921" s="373">
        <f>IPMT('Assumptions (T&amp;D)'!$C$20,Model!X$1,'Assumptions (T&amp;D)'!$C$23,Model!$C$2866)</f>
        <v>-0.05624030861</v>
      </c>
      <c r="E2921" s="373">
        <f>IPMT('Assumptions (T&amp;D)'!$C$20,Model!Y$1,'Assumptions (T&amp;D)'!$C$23,Model!$C$2866)</f>
        <v>-0.05332055619</v>
      </c>
      <c r="F2921" s="373">
        <f>IPMT('Assumptions (T&amp;D)'!$C$20,Model!Z$1,'Assumptions (T&amp;D)'!$C$23,Model!$C$2866)</f>
        <v>-0.05026211552</v>
      </c>
      <c r="G2921" s="373">
        <f>IPMT('Assumptions (T&amp;D)'!$C$20,Model!AA$1,'Assumptions (T&amp;D)'!$C$23,Model!$C$2866)</f>
        <v>-0.04705839893</v>
      </c>
      <c r="H2921" s="373">
        <f>IPMT('Assumptions (T&amp;D)'!$C$20,Model!AB$1,'Assumptions (T&amp;D)'!$C$23,Model!$C$2866)</f>
        <v>-0.04370250579</v>
      </c>
      <c r="I2921" s="373">
        <f>IPMT('Assumptions (T&amp;D)'!$C$20,Model!AC$1,'Assumptions (T&amp;D)'!$C$23,Model!$C$2866)</f>
        <v>-0.04018720773</v>
      </c>
      <c r="J2921" s="373">
        <f>IPMT('Assumptions (T&amp;D)'!$C$20,Model!AD$1,'Assumptions (T&amp;D)'!$C$23,Model!$C$2866)</f>
        <v>-0.03650493302</v>
      </c>
      <c r="K2921" s="373">
        <f>IPMT('Assumptions (T&amp;D)'!$C$20,Model!AE$1,'Assumptions (T&amp;D)'!$C$23,Model!$C$2866)</f>
        <v>-0.03264775025</v>
      </c>
      <c r="L2921" s="373">
        <f>IPMT('Assumptions (T&amp;D)'!$C$20,Model!AF$1,'Assumptions (T&amp;D)'!$C$23,Model!$C$2866)</f>
        <v>-0.0286073513</v>
      </c>
      <c r="M2921" s="373">
        <f>IPMT('Assumptions (T&amp;D)'!$C$20,Model!AG$1,'Assumptions (T&amp;D)'!$C$23,Model!$C$2866)</f>
        <v>-0.02437503341</v>
      </c>
      <c r="N2921" s="373">
        <f>IPMT('Assumptions (T&amp;D)'!$C$20,Model!AH$1,'Assumptions (T&amp;D)'!$C$23,Model!$C$2866)</f>
        <v>-0.01994168041</v>
      </c>
      <c r="O2921" s="373">
        <f>IPMT('Assumptions (T&amp;D)'!$C$20,Model!AI$1,'Assumptions (T&amp;D)'!$C$23,Model!$C$2866)</f>
        <v>-0.01529774315</v>
      </c>
      <c r="P2921" s="373">
        <f>IPMT('Assumptions (T&amp;D)'!$C$20,Model!AJ$1,'Assumptions (T&amp;D)'!$C$23,Model!$C$2866)</f>
        <v>-0.01043321886</v>
      </c>
      <c r="Q2921" s="373">
        <f>IPMT('Assumptions (T&amp;D)'!$C$20,Model!AK$1,'Assumptions (T&amp;D)'!$C$23,Model!$C$2866)</f>
        <v>-0.005337629674</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-0.04920914998</v>
      </c>
      <c r="E2922" s="373">
        <f>IPMT('Assumptions (T&amp;D)'!$C$20,Model!X$1,'Assumptions (T&amp;D)'!$C$23,Model!$D$2866)</f>
        <v>-0.0468854381</v>
      </c>
      <c r="F2922" s="373">
        <f>IPMT('Assumptions (T&amp;D)'!$C$20,Model!Y$1,'Assumptions (T&amp;D)'!$C$23,Model!$D$2866)</f>
        <v>-0.0444513499</v>
      </c>
      <c r="G2922" s="373">
        <f>IPMT('Assumptions (T&amp;D)'!$C$20,Model!Z$1,'Assumptions (T&amp;D)'!$C$23,Model!$D$2866)</f>
        <v>-0.04190164251</v>
      </c>
      <c r="H2922" s="373">
        <f>IPMT('Assumptions (T&amp;D)'!$C$20,Model!AA$1,'Assumptions (T&amp;D)'!$C$23,Model!$D$2866)</f>
        <v>-0.03923082402</v>
      </c>
      <c r="I2922" s="373">
        <f>IPMT('Assumptions (T&amp;D)'!$C$20,Model!AB$1,'Assumptions (T&amp;D)'!$C$23,Model!$D$2866)</f>
        <v>-0.03643314165</v>
      </c>
      <c r="J2922" s="373">
        <f>IPMT('Assumptions (T&amp;D)'!$C$20,Model!AC$1,'Assumptions (T&amp;D)'!$C$23,Model!$D$2866)</f>
        <v>-0.03350256937</v>
      </c>
      <c r="K2922" s="373">
        <f>IPMT('Assumptions (T&amp;D)'!$C$20,Model!AD$1,'Assumptions (T&amp;D)'!$C$23,Model!$D$2866)</f>
        <v>-0.0304327949</v>
      </c>
      <c r="L2922" s="373">
        <f>IPMT('Assumptions (T&amp;D)'!$C$20,Model!AE$1,'Assumptions (T&amp;D)'!$C$23,Model!$D$2866)</f>
        <v>-0.02721720615</v>
      </c>
      <c r="M2922" s="373">
        <f>IPMT('Assumptions (T&amp;D)'!$C$20,Model!AF$1,'Assumptions (T&amp;D)'!$C$23,Model!$D$2866)</f>
        <v>-0.02384887693</v>
      </c>
      <c r="N2922" s="373">
        <f>IPMT('Assumptions (T&amp;D)'!$C$20,Model!AG$1,'Assumptions (T&amp;D)'!$C$23,Model!$D$2866)</f>
        <v>-0.02032055208</v>
      </c>
      <c r="O2922" s="373">
        <f>IPMT('Assumptions (T&amp;D)'!$C$20,Model!AH$1,'Assumptions (T&amp;D)'!$C$23,Model!$D$2866)</f>
        <v>-0.01662463179</v>
      </c>
      <c r="P2922" s="373">
        <f>IPMT('Assumptions (T&amp;D)'!$C$20,Model!AI$1,'Assumptions (T&amp;D)'!$C$23,Model!$D$2866)</f>
        <v>-0.01275315529</v>
      </c>
      <c r="Q2922" s="373">
        <f>IPMT('Assumptions (T&amp;D)'!$C$20,Model!AJ$1,'Assumptions (T&amp;D)'!$C$23,Model!$D$2866)</f>
        <v>-0.008697783657</v>
      </c>
      <c r="R2922" s="373">
        <f>IPMT('Assumptions (T&amp;D)'!$C$20,Model!AK$1,'Assumptions (T&amp;D)'!$C$23,Model!$D$2866)</f>
        <v>-0.004449781871</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-0.05201862391</v>
      </c>
      <c r="F2923" s="373">
        <f>IPMT('Assumptions (T&amp;D)'!$C$20,Model!X$1,'Assumptions (T&amp;D)'!$C$23,Model!$E$2866)</f>
        <v>-0.04956224547</v>
      </c>
      <c r="G2923" s="373">
        <f>IPMT('Assumptions (T&amp;D)'!$C$20,Model!Y$1,'Assumptions (T&amp;D)'!$C$23,Model!$E$2866)</f>
        <v>-0.04698918907</v>
      </c>
      <c r="H2923" s="373">
        <f>IPMT('Assumptions (T&amp;D)'!$C$20,Model!Z$1,'Assumptions (T&amp;D)'!$C$23,Model!$E$2866)</f>
        <v>-0.04429391248</v>
      </c>
      <c r="I2923" s="373">
        <f>IPMT('Assumptions (T&amp;D)'!$C$20,Model!AA$1,'Assumptions (T&amp;D)'!$C$23,Model!$E$2866)</f>
        <v>-0.04147061026</v>
      </c>
      <c r="J2923" s="373">
        <f>IPMT('Assumptions (T&amp;D)'!$C$20,Model!AB$1,'Assumptions (T&amp;D)'!$C$23,Model!$E$2866)</f>
        <v>-0.03851320118</v>
      </c>
      <c r="K2923" s="373">
        <f>IPMT('Assumptions (T&amp;D)'!$C$20,Model!AC$1,'Assumptions (T&amp;D)'!$C$23,Model!$E$2866)</f>
        <v>-0.03541531517</v>
      </c>
      <c r="L2923" s="373">
        <f>IPMT('Assumptions (T&amp;D)'!$C$20,Model!AD$1,'Assumptions (T&amp;D)'!$C$23,Model!$E$2866)</f>
        <v>-0.03217027957</v>
      </c>
      <c r="M2923" s="373">
        <f>IPMT('Assumptions (T&amp;D)'!$C$20,Model!AE$1,'Assumptions (T&amp;D)'!$C$23,Model!$E$2866)</f>
        <v>-0.02877110478</v>
      </c>
      <c r="N2923" s="373">
        <f>IPMT('Assumptions (T&amp;D)'!$C$20,Model!AF$1,'Assumptions (T&amp;D)'!$C$23,Model!$E$2866)</f>
        <v>-0.02521046919</v>
      </c>
      <c r="O2923" s="373">
        <f>IPMT('Assumptions (T&amp;D)'!$C$20,Model!AG$1,'Assumptions (T&amp;D)'!$C$23,Model!$E$2866)</f>
        <v>-0.02148070341</v>
      </c>
      <c r="P2923" s="373">
        <f>IPMT('Assumptions (T&amp;D)'!$C$20,Model!AH$1,'Assumptions (T&amp;D)'!$C$23,Model!$E$2866)</f>
        <v>-0.01757377376</v>
      </c>
      <c r="Q2923" s="373">
        <f>IPMT('Assumptions (T&amp;D)'!$C$20,Model!AI$1,'Assumptions (T&amp;D)'!$C$23,Model!$E$2866)</f>
        <v>-0.01348126495</v>
      </c>
      <c r="R2923" s="373">
        <f>IPMT('Assumptions (T&amp;D)'!$C$20,Model!AJ$1,'Assumptions (T&amp;D)'!$C$23,Model!$E$2866)</f>
        <v>-0.009194361964</v>
      </c>
      <c r="S2923" s="373">
        <f>IPMT('Assumptions (T&amp;D)'!$C$20,Model!AK$1,'Assumptions (T&amp;D)'!$C$23,Model!$E$2866)</f>
        <v>-0.00470383109</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-0.05127130904</v>
      </c>
      <c r="G2924" s="373">
        <f>IPMT('Assumptions (T&amp;D)'!$C$20,Model!X$1,'Assumptions (T&amp;D)'!$C$23,Model!$F$2866)</f>
        <v>-0.04885021967</v>
      </c>
      <c r="H2924" s="373">
        <f>IPMT('Assumptions (T&amp;D)'!$C$20,Model!Y$1,'Assumptions (T&amp;D)'!$C$23,Model!$F$2866)</f>
        <v>-0.04631412855</v>
      </c>
      <c r="I2924" s="373">
        <f>IPMT('Assumptions (T&amp;D)'!$C$20,Model!Z$1,'Assumptions (T&amp;D)'!$C$23,Model!$F$2866)</f>
        <v>-0.0436575731</v>
      </c>
      <c r="J2924" s="373">
        <f>IPMT('Assumptions (T&amp;D)'!$C$20,Model!AA$1,'Assumptions (T&amp;D)'!$C$23,Model!$F$2866)</f>
        <v>-0.04087483127</v>
      </c>
      <c r="K2924" s="373">
        <f>IPMT('Assumptions (T&amp;D)'!$C$20,Model!AB$1,'Assumptions (T&amp;D)'!$C$23,Model!$F$2866)</f>
        <v>-0.03795990919</v>
      </c>
      <c r="L2924" s="373">
        <f>IPMT('Assumptions (T&amp;D)'!$C$20,Model!AC$1,'Assumptions (T&amp;D)'!$C$23,Model!$F$2866)</f>
        <v>-0.03490652833</v>
      </c>
      <c r="M2924" s="373">
        <f>IPMT('Assumptions (T&amp;D)'!$C$20,Model!AD$1,'Assumptions (T&amp;D)'!$C$23,Model!$F$2866)</f>
        <v>-0.03170811187</v>
      </c>
      <c r="N2924" s="373">
        <f>IPMT('Assumptions (T&amp;D)'!$C$20,Model!AE$1,'Assumptions (T&amp;D)'!$C$23,Model!$F$2866)</f>
        <v>-0.02835777062</v>
      </c>
      <c r="O2924" s="373">
        <f>IPMT('Assumptions (T&amp;D)'!$C$20,Model!AF$1,'Assumptions (T&amp;D)'!$C$23,Model!$F$2866)</f>
        <v>-0.02484828817</v>
      </c>
      <c r="P2924" s="373">
        <f>IPMT('Assumptions (T&amp;D)'!$C$20,Model!AG$1,'Assumptions (T&amp;D)'!$C$23,Model!$F$2866)</f>
        <v>-0.02117210531</v>
      </c>
      <c r="Q2924" s="373">
        <f>IPMT('Assumptions (T&amp;D)'!$C$20,Model!AH$1,'Assumptions (T&amp;D)'!$C$23,Model!$F$2866)</f>
        <v>-0.01732130375</v>
      </c>
      <c r="R2924" s="373">
        <f>IPMT('Assumptions (T&amp;D)'!$C$20,Model!AI$1,'Assumptions (T&amp;D)'!$C$23,Model!$F$2866)</f>
        <v>-0.01328758913</v>
      </c>
      <c r="S2924" s="373">
        <f>IPMT('Assumptions (T&amp;D)'!$C$20,Model!AJ$1,'Assumptions (T&amp;D)'!$C$23,Model!$F$2866)</f>
        <v>-0.009062273054</v>
      </c>
      <c r="T2924" s="373">
        <f>IPMT('Assumptions (T&amp;D)'!$C$20,Model!AK$1,'Assumptions (T&amp;D)'!$C$23,Model!$F$2866)</f>
        <v>-0.004636254468</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-0.05150714827</v>
      </c>
      <c r="H2925" s="373">
        <f>IPMT('Assumptions (T&amp;D)'!$C$20,Model!X$1,'Assumptions (T&amp;D)'!$C$23,Model!$G$2866)</f>
        <v>-0.0490749223</v>
      </c>
      <c r="I2925" s="373">
        <f>IPMT('Assumptions (T&amp;D)'!$C$20,Model!Y$1,'Assumptions (T&amp;D)'!$C$23,Model!$G$2866)</f>
        <v>-0.04652716559</v>
      </c>
      <c r="J2925" s="373">
        <f>IPMT('Assumptions (T&amp;D)'!$C$20,Model!Z$1,'Assumptions (T&amp;D)'!$C$23,Model!$G$2866)</f>
        <v>-0.04385839044</v>
      </c>
      <c r="K2925" s="373">
        <f>IPMT('Assumptions (T&amp;D)'!$C$20,Model!AA$1,'Assumptions (T&amp;D)'!$C$23,Model!$G$2866)</f>
        <v>-0.04106284848</v>
      </c>
      <c r="L2925" s="373">
        <f>IPMT('Assumptions (T&amp;D)'!$C$20,Model!AB$1,'Assumptions (T&amp;D)'!$C$23,Model!$G$2866)</f>
        <v>-0.03813451826</v>
      </c>
      <c r="M2925" s="373">
        <f>IPMT('Assumptions (T&amp;D)'!$C$20,Model!AC$1,'Assumptions (T&amp;D)'!$C$23,Model!$G$2866)</f>
        <v>-0.03506709237</v>
      </c>
      <c r="N2925" s="373">
        <f>IPMT('Assumptions (T&amp;D)'!$C$20,Model!AD$1,'Assumptions (T&amp;D)'!$C$23,Model!$G$2866)</f>
        <v>-0.03185396374</v>
      </c>
      <c r="O2925" s="373">
        <f>IPMT('Assumptions (T&amp;D)'!$C$20,Model!AE$1,'Assumptions (T&amp;D)'!$C$23,Model!$G$2866)</f>
        <v>-0.0284882115</v>
      </c>
      <c r="P2925" s="373">
        <f>IPMT('Assumptions (T&amp;D)'!$C$20,Model!AF$1,'Assumptions (T&amp;D)'!$C$23,Model!$G$2866)</f>
        <v>-0.02496258604</v>
      </c>
      <c r="Q2925" s="373">
        <f>IPMT('Assumptions (T&amp;D)'!$C$20,Model!AG$1,'Assumptions (T&amp;D)'!$C$23,Model!$G$2866)</f>
        <v>-0.02126949336</v>
      </c>
      <c r="R2925" s="373">
        <f>IPMT('Assumptions (T&amp;D)'!$C$20,Model!AH$1,'Assumptions (T&amp;D)'!$C$23,Model!$G$2866)</f>
        <v>-0.01740097878</v>
      </c>
      <c r="S2925" s="373">
        <f>IPMT('Assumptions (T&amp;D)'!$C$20,Model!AI$1,'Assumptions (T&amp;D)'!$C$23,Model!$G$2866)</f>
        <v>-0.01334870976</v>
      </c>
      <c r="T2925" s="373">
        <f>IPMT('Assumptions (T&amp;D)'!$C$20,Model!AJ$1,'Assumptions (T&amp;D)'!$C$23,Model!$G$2866)</f>
        <v>-0.009103957955</v>
      </c>
      <c r="U2925" s="373">
        <f>IPMT('Assumptions (T&amp;D)'!$C$20,Model!AK$1,'Assumptions (T&amp;D)'!$C$23,Model!$G$2866)</f>
        <v>-0.004657580443</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-0.05572566762</v>
      </c>
      <c r="I2926" s="373">
        <f>IPMT('Assumptions (T&amp;D)'!$C$20,Model!X$1,'Assumptions (T&amp;D)'!$C$23,Model!$H$2866)</f>
        <v>-0.05309423838</v>
      </c>
      <c r="J2926" s="373">
        <f>IPMT('Assumptions (T&amp;D)'!$C$20,Model!Y$1,'Assumptions (T&amp;D)'!$C$23,Model!$H$2866)</f>
        <v>-0.05033781625</v>
      </c>
      <c r="K2926" s="373">
        <f>IPMT('Assumptions (T&amp;D)'!$C$20,Model!Z$1,'Assumptions (T&amp;D)'!$C$23,Model!$H$2866)</f>
        <v>-0.04745046407</v>
      </c>
      <c r="L2926" s="373">
        <f>IPMT('Assumptions (T&amp;D)'!$C$20,Model!AA$1,'Assumptions (T&amp;D)'!$C$23,Model!$H$2866)</f>
        <v>-0.04442596266</v>
      </c>
      <c r="M2926" s="373">
        <f>IPMT('Assumptions (T&amp;D)'!$C$20,Model!AB$1,'Assumptions (T&amp;D)'!$C$23,Model!$H$2866)</f>
        <v>-0.04125779743</v>
      </c>
      <c r="N2926" s="373">
        <f>IPMT('Assumptions (T&amp;D)'!$C$20,Model!AC$1,'Assumptions (T&amp;D)'!$C$23,Model!$H$2866)</f>
        <v>-0.03793914436</v>
      </c>
      <c r="O2926" s="373">
        <f>IPMT('Assumptions (T&amp;D)'!$C$20,Model!AD$1,'Assumptions (T&amp;D)'!$C$23,Model!$H$2866)</f>
        <v>-0.03446285526</v>
      </c>
      <c r="P2926" s="373">
        <f>IPMT('Assumptions (T&amp;D)'!$C$20,Model!AE$1,'Assumptions (T&amp;D)'!$C$23,Model!$H$2866)</f>
        <v>-0.03082144243</v>
      </c>
      <c r="Q2926" s="373">
        <f>IPMT('Assumptions (T&amp;D)'!$C$20,Model!AF$1,'Assumptions (T&amp;D)'!$C$23,Model!$H$2866)</f>
        <v>-0.0270070625</v>
      </c>
      <c r="R2926" s="373">
        <f>IPMT('Assumptions (T&amp;D)'!$C$20,Model!AG$1,'Assumptions (T&amp;D)'!$C$23,Model!$H$2866)</f>
        <v>-0.02301149951</v>
      </c>
      <c r="S2926" s="373">
        <f>IPMT('Assumptions (T&amp;D)'!$C$20,Model!AH$1,'Assumptions (T&amp;D)'!$C$23,Model!$H$2866)</f>
        <v>-0.01882614729</v>
      </c>
      <c r="T2926" s="373">
        <f>IPMT('Assumptions (T&amp;D)'!$C$20,Model!AI$1,'Assumptions (T&amp;D)'!$C$23,Model!$H$2866)</f>
        <v>-0.01444199083</v>
      </c>
      <c r="U2926" s="373">
        <f>IPMT('Assumptions (T&amp;D)'!$C$20,Model!AJ$1,'Assumptions (T&amp;D)'!$C$23,Model!$H$2866)</f>
        <v>-0.009849586941</v>
      </c>
      <c r="V2926" s="373">
        <f>IPMT('Assumptions (T&amp;D)'!$C$20,Model!AK$1,'Assumptions (T&amp;D)'!$C$23,Model!$H$2866)</f>
        <v>-0.005039043869</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-0.06704019983</v>
      </c>
      <c r="J2927" s="373">
        <f>IPMT('Assumptions (T&amp;D)'!$C$20,Model!X$1,'Assumptions (T&amp;D)'!$C$23,Model!$I$2866)</f>
        <v>-0.06387448554</v>
      </c>
      <c r="K2927" s="373">
        <f>IPMT('Assumptions (T&amp;D)'!$C$20,Model!Y$1,'Assumptions (T&amp;D)'!$C$23,Model!$I$2866)</f>
        <v>-0.06055839982</v>
      </c>
      <c r="L2927" s="373">
        <f>IPMT('Assumptions (T&amp;D)'!$C$20,Model!Z$1,'Assumptions (T&amp;D)'!$C$23,Model!$I$2866)</f>
        <v>-0.05708480004</v>
      </c>
      <c r="M2927" s="373">
        <f>IPMT('Assumptions (T&amp;D)'!$C$20,Model!AA$1,'Assumptions (T&amp;D)'!$C$23,Model!$I$2866)</f>
        <v>-0.05344620426</v>
      </c>
      <c r="N2927" s="373">
        <f>IPMT('Assumptions (T&amp;D)'!$C$20,Model!AB$1,'Assumptions (T&amp;D)'!$C$23,Model!$I$2866)</f>
        <v>-0.04963477518</v>
      </c>
      <c r="O2927" s="373">
        <f>IPMT('Assumptions (T&amp;D)'!$C$20,Model!AC$1,'Assumptions (T&amp;D)'!$C$23,Model!$I$2866)</f>
        <v>-0.04564230323</v>
      </c>
      <c r="P2927" s="373">
        <f>IPMT('Assumptions (T&amp;D)'!$C$20,Model!AD$1,'Assumptions (T&amp;D)'!$C$23,Model!$I$2866)</f>
        <v>-0.04146018885</v>
      </c>
      <c r="Q2927" s="373">
        <f>IPMT('Assumptions (T&amp;D)'!$C$20,Model!AE$1,'Assumptions (T&amp;D)'!$C$23,Model!$I$2866)</f>
        <v>-0.03707942404</v>
      </c>
      <c r="R2927" s="373">
        <f>IPMT('Assumptions (T&amp;D)'!$C$20,Model!AF$1,'Assumptions (T&amp;D)'!$C$23,Model!$I$2866)</f>
        <v>-0.03249057291</v>
      </c>
      <c r="S2927" s="373">
        <f>IPMT('Assumptions (T&amp;D)'!$C$20,Model!AG$1,'Assumptions (T&amp;D)'!$C$23,Model!$I$2866)</f>
        <v>-0.02768375134</v>
      </c>
      <c r="T2927" s="373">
        <f>IPMT('Assumptions (T&amp;D)'!$C$20,Model!AH$1,'Assumptions (T&amp;D)'!$C$23,Model!$I$2866)</f>
        <v>-0.02264860575</v>
      </c>
      <c r="U2927" s="373">
        <f>IPMT('Assumptions (T&amp;D)'!$C$20,Model!AI$1,'Assumptions (T&amp;D)'!$C$23,Model!$I$2866)</f>
        <v>-0.01737429074</v>
      </c>
      <c r="V2927" s="373">
        <f>IPMT('Assumptions (T&amp;D)'!$C$20,Model!AJ$1,'Assumptions (T&amp;D)'!$C$23,Model!$I$2866)</f>
        <v>-0.01184944578</v>
      </c>
      <c r="W2927" s="373">
        <f>IPMT('Assumptions (T&amp;D)'!$C$20,Model!AK$1,'Assumptions (T&amp;D)'!$C$23,Model!$I$2866)</f>
        <v>-0.006062170672</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-0.06843318237</v>
      </c>
      <c r="K2928" s="373">
        <f>IPMT('Assumptions (T&amp;D)'!$C$20,Model!X$1,'Assumptions (T&amp;D)'!$C$23,Model!$J$2866)</f>
        <v>-0.06520168986</v>
      </c>
      <c r="L2928" s="373">
        <f>IPMT('Assumptions (T&amp;D)'!$C$20,Model!Y$1,'Assumptions (T&amp;D)'!$C$23,Model!$J$2866)</f>
        <v>-0.06181670147</v>
      </c>
      <c r="M2928" s="373">
        <f>IPMT('Assumptions (T&amp;D)'!$C$20,Model!Z$1,'Assumptions (T&amp;D)'!$C$23,Model!$J$2866)</f>
        <v>-0.05827092612</v>
      </c>
      <c r="N2928" s="373">
        <f>IPMT('Assumptions (T&amp;D)'!$C$20,Model!AA$1,'Assumptions (T&amp;D)'!$C$23,Model!$J$2866)</f>
        <v>-0.05455672645</v>
      </c>
      <c r="O2928" s="373">
        <f>IPMT('Assumptions (T&amp;D)'!$C$20,Model!AB$1,'Assumptions (T&amp;D)'!$C$23,Model!$J$2866)</f>
        <v>-0.05066610229</v>
      </c>
      <c r="P2928" s="373">
        <f>IPMT('Assumptions (T&amp;D)'!$C$20,Model!AC$1,'Assumptions (T&amp;D)'!$C$23,Model!$J$2866)</f>
        <v>-0.04659067348</v>
      </c>
      <c r="Q2928" s="373">
        <f>IPMT('Assumptions (T&amp;D)'!$C$20,Model!AD$1,'Assumptions (T&amp;D)'!$C$23,Model!$J$2866)</f>
        <v>-0.04232166181</v>
      </c>
      <c r="R2928" s="373">
        <f>IPMT('Assumptions (T&amp;D)'!$C$20,Model!AE$1,'Assumptions (T&amp;D)'!$C$23,Model!$J$2866)</f>
        <v>-0.03784987208</v>
      </c>
      <c r="S2928" s="373">
        <f>IPMT('Assumptions (T&amp;D)'!$C$20,Model!AF$1,'Assumptions (T&amp;D)'!$C$23,Model!$J$2866)</f>
        <v>-0.03316567234</v>
      </c>
      <c r="T2928" s="373">
        <f>IPMT('Assumptions (T&amp;D)'!$C$20,Model!AG$1,'Assumptions (T&amp;D)'!$C$23,Model!$J$2866)</f>
        <v>-0.02825897311</v>
      </c>
      <c r="U2928" s="373">
        <f>IPMT('Assumptions (T&amp;D)'!$C$20,Model!AH$1,'Assumptions (T&amp;D)'!$C$23,Model!$J$2866)</f>
        <v>-0.02311920566</v>
      </c>
      <c r="V2928" s="373">
        <f>IPMT('Assumptions (T&amp;D)'!$C$20,Model!AI$1,'Assumptions (T&amp;D)'!$C$23,Model!$J$2866)</f>
        <v>-0.01773529927</v>
      </c>
      <c r="W2928" s="373">
        <f>IPMT('Assumptions (T&amp;D)'!$C$20,Model!AJ$1,'Assumptions (T&amp;D)'!$C$23,Model!$J$2866)</f>
        <v>-0.01209565732</v>
      </c>
      <c r="X2928" s="373">
        <f>IPMT('Assumptions (T&amp;D)'!$C$20,Model!AK$1,'Assumptions (T&amp;D)'!$C$23,Model!$J$2866)</f>
        <v>-0.006188132377</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-0.08096210212</v>
      </c>
      <c r="L2929" s="373">
        <f>IPMT('Assumptions (T&amp;D)'!$C$20,Model!X$1,'Assumptions (T&amp;D)'!$C$23,Model!$K$2866)</f>
        <v>-0.07713897982</v>
      </c>
      <c r="M2929" s="373">
        <f>IPMT('Assumptions (T&amp;D)'!$C$20,Model!Y$1,'Assumptions (T&amp;D)'!$C$23,Model!$K$2866)</f>
        <v>-0.0731342592</v>
      </c>
      <c r="N2929" s="373">
        <f>IPMT('Assumptions (T&amp;D)'!$C$20,Model!Z$1,'Assumptions (T&amp;D)'!$C$23,Model!$K$2866)</f>
        <v>-0.06893931435</v>
      </c>
      <c r="O2929" s="373">
        <f>IPMT('Assumptions (T&amp;D)'!$C$20,Model!AA$1,'Assumptions (T&amp;D)'!$C$23,Model!$K$2866)</f>
        <v>-0.06454510963</v>
      </c>
      <c r="P2929" s="373">
        <f>IPMT('Assumptions (T&amp;D)'!$C$20,Model!AB$1,'Assumptions (T&amp;D)'!$C$23,Model!$K$2866)</f>
        <v>-0.05994218018</v>
      </c>
      <c r="Q2929" s="373">
        <f>IPMT('Assumptions (T&amp;D)'!$C$20,Model!AC$1,'Assumptions (T&amp;D)'!$C$23,Model!$K$2866)</f>
        <v>-0.05512061158</v>
      </c>
      <c r="R2929" s="373">
        <f>IPMT('Assumptions (T&amp;D)'!$C$20,Model!AD$1,'Assumptions (T&amp;D)'!$C$23,Model!$K$2866)</f>
        <v>-0.05007001847</v>
      </c>
      <c r="S2929" s="373">
        <f>IPMT('Assumptions (T&amp;D)'!$C$20,Model!AE$1,'Assumptions (T&amp;D)'!$C$23,Model!$K$2866)</f>
        <v>-0.04477952219</v>
      </c>
      <c r="T2929" s="373">
        <f>IPMT('Assumptions (T&amp;D)'!$C$20,Model!AF$1,'Assumptions (T&amp;D)'!$C$23,Model!$K$2866)</f>
        <v>-0.03923772734</v>
      </c>
      <c r="U2929" s="373">
        <f>IPMT('Assumptions (T&amp;D)'!$C$20,Model!AG$1,'Assumptions (T&amp;D)'!$C$23,Model!$K$2866)</f>
        <v>-0.03343269723</v>
      </c>
      <c r="V2929" s="373">
        <f>IPMT('Assumptions (T&amp;D)'!$C$20,Model!AH$1,'Assumptions (T&amp;D)'!$C$23,Model!$K$2866)</f>
        <v>-0.02735192819</v>
      </c>
      <c r="W2929" s="373">
        <f>IPMT('Assumptions (T&amp;D)'!$C$20,Model!AI$1,'Assumptions (T&amp;D)'!$C$23,Model!$K$2866)</f>
        <v>-0.02098232262</v>
      </c>
      <c r="X2929" s="373">
        <f>IPMT('Assumptions (T&amp;D)'!$C$20,Model!AJ$1,'Assumptions (T&amp;D)'!$C$23,Model!$K$2866)</f>
        <v>-0.01431016079</v>
      </c>
      <c r="Y2929" s="373">
        <f>IPMT('Assumptions (T&amp;D)'!$C$20,Model!AK$1,'Assumptions (T&amp;D)'!$C$23,Model!$K$2866)</f>
        <v>-0.007321071272</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-0.07956545676</v>
      </c>
      <c r="M2930" s="373">
        <f>IPMT('Assumptions (T&amp;D)'!$C$20,Model!X$1,'Assumptions (T&amp;D)'!$C$23,Model!$L$2866)</f>
        <v>-0.07580828564</v>
      </c>
      <c r="N2930" s="373">
        <f>IPMT('Assumptions (T&amp;D)'!$C$20,Model!Y$1,'Assumptions (T&amp;D)'!$C$23,Model!$L$2866)</f>
        <v>-0.07187264888</v>
      </c>
      <c r="O2930" s="373">
        <f>IPMT('Assumptions (T&amp;D)'!$C$20,Model!Z$1,'Assumptions (T&amp;D)'!$C$23,Model!$L$2866)</f>
        <v>-0.06775006938</v>
      </c>
      <c r="P2930" s="373">
        <f>IPMT('Assumptions (T&amp;D)'!$C$20,Model!AA$1,'Assumptions (T&amp;D)'!$C$23,Model!$L$2866)</f>
        <v>-0.06343166735</v>
      </c>
      <c r="Q2930" s="373">
        <f>IPMT('Assumptions (T&amp;D)'!$C$20,Model!AB$1,'Assumptions (T&amp;D)'!$C$23,Model!$L$2866)</f>
        <v>-0.05890814122</v>
      </c>
      <c r="R2930" s="373">
        <f>IPMT('Assumptions (T&amp;D)'!$C$20,Model!AC$1,'Assumptions (T&amp;D)'!$C$23,Model!$L$2866)</f>
        <v>-0.0541697476</v>
      </c>
      <c r="S2930" s="373">
        <f>IPMT('Assumptions (T&amp;D)'!$C$20,Model!AD$1,'Assumptions (T&amp;D)'!$C$23,Model!$L$2866)</f>
        <v>-0.04920628029</v>
      </c>
      <c r="T2930" s="373">
        <f>IPMT('Assumptions (T&amp;D)'!$C$20,Model!AE$1,'Assumptions (T&amp;D)'!$C$23,Model!$L$2866)</f>
        <v>-0.04400704828</v>
      </c>
      <c r="U2930" s="373">
        <f>IPMT('Assumptions (T&amp;D)'!$C$20,Model!AF$1,'Assumptions (T&amp;D)'!$C$23,Model!$L$2866)</f>
        <v>-0.03856085275</v>
      </c>
      <c r="V2930" s="373">
        <f>IPMT('Assumptions (T&amp;D)'!$C$20,Model!AG$1,'Assumptions (T&amp;D)'!$C$23,Model!$L$2866)</f>
        <v>-0.03285596293</v>
      </c>
      <c r="W2930" s="373">
        <f>IPMT('Assumptions (T&amp;D)'!$C$20,Model!AH$1,'Assumptions (T&amp;D)'!$C$23,Model!$L$2866)</f>
        <v>-0.02688009084</v>
      </c>
      <c r="X2930" s="373">
        <f>IPMT('Assumptions (T&amp;D)'!$C$20,Model!AI$1,'Assumptions (T&amp;D)'!$C$23,Model!$L$2866)</f>
        <v>-0.02062036483</v>
      </c>
      <c r="Y2930" s="373">
        <f>IPMT('Assumptions (T&amp;D)'!$C$20,Model!AJ$1,'Assumptions (T&amp;D)'!$C$23,Model!$L$2866)</f>
        <v>-0.01406330184</v>
      </c>
      <c r="Z2930" s="373">
        <f>IPMT('Assumptions (T&amp;D)'!$C$20,Model!AK$1,'Assumptions (T&amp;D)'!$C$23,Model!$L$2866)</f>
        <v>-0.007194778353</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-0.08244786821</v>
      </c>
      <c r="N2931" s="373">
        <f>IPMT('Assumptions (T&amp;D)'!$C$20,Model!X$1,'Assumptions (T&amp;D)'!$C$23,Model!$M$2866)</f>
        <v>-0.07855458634</v>
      </c>
      <c r="O2931" s="373">
        <f>IPMT('Assumptions (T&amp;D)'!$C$20,Model!Y$1,'Assumptions (T&amp;D)'!$C$23,Model!$M$2866)</f>
        <v>-0.07447637359</v>
      </c>
      <c r="P2931" s="373">
        <f>IPMT('Assumptions (T&amp;D)'!$C$20,Model!Z$1,'Assumptions (T&amp;D)'!$C$23,Model!$M$2866)</f>
        <v>-0.07020444572</v>
      </c>
      <c r="Q2931" s="373">
        <f>IPMT('Assumptions (T&amp;D)'!$C$20,Model!AA$1,'Assumptions (T&amp;D)'!$C$23,Model!$M$2866)</f>
        <v>-0.06572960129</v>
      </c>
      <c r="R2931" s="373">
        <f>IPMT('Assumptions (T&amp;D)'!$C$20,Model!AB$1,'Assumptions (T&amp;D)'!$C$23,Model!$M$2866)</f>
        <v>-0.06104220175</v>
      </c>
      <c r="S2931" s="373">
        <f>IPMT('Assumptions (T&amp;D)'!$C$20,Model!AC$1,'Assumptions (T&amp;D)'!$C$23,Model!$M$2866)</f>
        <v>-0.05613215072</v>
      </c>
      <c r="T2931" s="373">
        <f>IPMT('Assumptions (T&amp;D)'!$C$20,Model!AD$1,'Assumptions (T&amp;D)'!$C$23,Model!$M$2866)</f>
        <v>-0.05098887227</v>
      </c>
      <c r="U2931" s="373">
        <f>IPMT('Assumptions (T&amp;D)'!$C$20,Model!AE$1,'Assumptions (T&amp;D)'!$C$23,Model!$M$2866)</f>
        <v>-0.0456012881</v>
      </c>
      <c r="V2931" s="373">
        <f>IPMT('Assumptions (T&amp;D)'!$C$20,Model!AF$1,'Assumptions (T&amp;D)'!$C$23,Model!$M$2866)</f>
        <v>-0.03995779368</v>
      </c>
      <c r="W2931" s="373">
        <f>IPMT('Assumptions (T&amp;D)'!$C$20,Model!AG$1,'Assumptions (T&amp;D)'!$C$23,Model!$M$2866)</f>
        <v>-0.03404623327</v>
      </c>
      <c r="X2931" s="373">
        <f>IPMT('Assumptions (T&amp;D)'!$C$20,Model!AH$1,'Assumptions (T&amp;D)'!$C$23,Model!$M$2866)</f>
        <v>-0.02785387375</v>
      </c>
      <c r="Y2931" s="373">
        <f>IPMT('Assumptions (T&amp;D)'!$C$20,Model!AI$1,'Assumptions (T&amp;D)'!$C$23,Model!$M$2866)</f>
        <v>-0.02136737714</v>
      </c>
      <c r="Z2931" s="373">
        <f>IPMT('Assumptions (T&amp;D)'!$C$20,Model!AJ$1,'Assumptions (T&amp;D)'!$C$23,Model!$M$2866)</f>
        <v>-0.01457277195</v>
      </c>
      <c r="AA2931" s="373">
        <f>IPMT('Assumptions (T&amp;D)'!$C$20,Model!AK$1,'Assumptions (T&amp;D)'!$C$23,Model!$M$2866)</f>
        <v>-0.007455423013</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-0.0841560911</v>
      </c>
      <c r="O2932" s="373">
        <f>IPMT('Assumptions (T&amp;D)'!$C$20,Model!X$1,'Assumptions (T&amp;D)'!$C$23,Model!$N$2866)</f>
        <v>-0.08018214501</v>
      </c>
      <c r="P2932" s="373">
        <f>IPMT('Assumptions (T&amp;D)'!$C$20,Model!Y$1,'Assumptions (T&amp;D)'!$C$23,Model!$N$2866)</f>
        <v>-0.07601943648</v>
      </c>
      <c r="Q2932" s="373">
        <f>IPMT('Assumptions (T&amp;D)'!$C$20,Model!Z$1,'Assumptions (T&amp;D)'!$C$23,Model!$N$2866)</f>
        <v>-0.0716589993</v>
      </c>
      <c r="R2932" s="373">
        <f>IPMT('Assumptions (T&amp;D)'!$C$20,Model!AA$1,'Assumptions (T&amp;D)'!$C$23,Model!$N$2866)</f>
        <v>-0.06709144135</v>
      </c>
      <c r="S2932" s="373">
        <f>IPMT('Assumptions (T&amp;D)'!$C$20,Model!AB$1,'Assumptions (T&amp;D)'!$C$23,Model!$N$2866)</f>
        <v>-0.06230692439</v>
      </c>
      <c r="T2932" s="373">
        <f>IPMT('Assumptions (T&amp;D)'!$C$20,Model!AC$1,'Assumptions (T&amp;D)'!$C$23,Model!$N$2866)</f>
        <v>-0.05729514289</v>
      </c>
      <c r="U2932" s="373">
        <f>IPMT('Assumptions (T&amp;D)'!$C$20,Model!AD$1,'Assumptions (T&amp;D)'!$C$23,Model!$N$2866)</f>
        <v>-0.05204530176</v>
      </c>
      <c r="V2932" s="373">
        <f>IPMT('Assumptions (T&amp;D)'!$C$20,Model!AE$1,'Assumptions (T&amp;D)'!$C$23,Model!$N$2866)</f>
        <v>-0.04654609317</v>
      </c>
      <c r="W2932" s="373">
        <f>IPMT('Assumptions (T&amp;D)'!$C$20,Model!AF$1,'Assumptions (T&amp;D)'!$C$23,Model!$N$2866)</f>
        <v>-0.04078567218</v>
      </c>
      <c r="X2932" s="373">
        <f>IPMT('Assumptions (T&amp;D)'!$C$20,Model!AG$1,'Assumptions (T&amp;D)'!$C$23,Model!$N$2866)</f>
        <v>-0.0347516312</v>
      </c>
      <c r="Y2932" s="373">
        <f>IPMT('Assumptions (T&amp;D)'!$C$20,Model!AH$1,'Assumptions (T&amp;D)'!$C$23,Model!$N$2866)</f>
        <v>-0.02843097326</v>
      </c>
      <c r="Z2932" s="373">
        <f>IPMT('Assumptions (T&amp;D)'!$C$20,Model!AI$1,'Assumptions (T&amp;D)'!$C$23,Model!$N$2866)</f>
        <v>-0.02181008408</v>
      </c>
      <c r="AA2932" s="373">
        <f>IPMT('Assumptions (T&amp;D)'!$C$20,Model!AJ$1,'Assumptions (T&amp;D)'!$C$23,Model!$N$2866)</f>
        <v>-0.01487470265</v>
      </c>
      <c r="AB2932" s="373">
        <f>IPMT('Assumptions (T&amp;D)'!$C$20,Model!AK$1,'Assumptions (T&amp;D)'!$C$23,Model!$N$2866)</f>
        <v>-0.007609890612</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-0.114462469</v>
      </c>
      <c r="P2933" s="373">
        <f>IPMT('Assumptions (T&amp;D)'!$C$20,Model!X$1,'Assumptions (T&amp;D)'!$C$23,Model!$O$2866)</f>
        <v>-0.1090574214</v>
      </c>
      <c r="Q2933" s="373">
        <f>IPMT('Assumptions (T&amp;D)'!$C$20,Model!Y$1,'Assumptions (T&amp;D)'!$C$23,Model!$O$2866)</f>
        <v>-0.103395634</v>
      </c>
      <c r="R2933" s="373">
        <f>IPMT('Assumptions (T&amp;D)'!$C$20,Model!Z$1,'Assumptions (T&amp;D)'!$C$23,Model!$O$2866)</f>
        <v>-0.09746491169</v>
      </c>
      <c r="S2933" s="373">
        <f>IPMT('Assumptions (T&amp;D)'!$C$20,Model!AA$1,'Assumptions (T&amp;D)'!$C$23,Model!$O$2866)</f>
        <v>-0.09125248008</v>
      </c>
      <c r="T2933" s="373">
        <f>IPMT('Assumptions (T&amp;D)'!$C$20,Model!AB$1,'Assumptions (T&amp;D)'!$C$23,Model!$O$2866)</f>
        <v>-0.08474495797</v>
      </c>
      <c r="U2933" s="373">
        <f>IPMT('Assumptions (T&amp;D)'!$C$20,Model!AC$1,'Assumptions (T&amp;D)'!$C$23,Model!$O$2866)</f>
        <v>-0.07792832856</v>
      </c>
      <c r="V2933" s="373">
        <f>IPMT('Assumptions (T&amp;D)'!$C$20,Model!AD$1,'Assumptions (T&amp;D)'!$C$23,Model!$O$2866)</f>
        <v>-0.07078790926</v>
      </c>
      <c r="W2933" s="373">
        <f>IPMT('Assumptions (T&amp;D)'!$C$20,Model!AE$1,'Assumptions (T&amp;D)'!$C$23,Model!$O$2866)</f>
        <v>-0.06330832003</v>
      </c>
      <c r="X2933" s="373">
        <f>IPMT('Assumptions (T&amp;D)'!$C$20,Model!AF$1,'Assumptions (T&amp;D)'!$C$23,Model!$O$2866)</f>
        <v>-0.05547345032</v>
      </c>
      <c r="Y2933" s="373">
        <f>IPMT('Assumptions (T&amp;D)'!$C$20,Model!AG$1,'Assumptions (T&amp;D)'!$C$23,Model!$O$2866)</f>
        <v>-0.0472664243</v>
      </c>
      <c r="Z2933" s="373">
        <f>IPMT('Assumptions (T&amp;D)'!$C$20,Model!AH$1,'Assumptions (T&amp;D)'!$C$23,Model!$O$2866)</f>
        <v>-0.03866956454</v>
      </c>
      <c r="AA2933" s="373">
        <f>IPMT('Assumptions (T&amp;D)'!$C$20,Model!AI$1,'Assumptions (T&amp;D)'!$C$23,Model!$O$2866)</f>
        <v>-0.02966435394</v>
      </c>
      <c r="AB2933" s="373">
        <f>IPMT('Assumptions (T&amp;D)'!$C$20,Model!AJ$1,'Assumptions (T&amp;D)'!$C$23,Model!$O$2866)</f>
        <v>-0.02023139584</v>
      </c>
      <c r="AC2933" s="373">
        <f>IPMT('Assumptions (T&amp;D)'!$C$20,Model!AK$1,'Assumptions (T&amp;D)'!$C$23,Model!$O$2866)</f>
        <v>-0.01035037223</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-0.1028193843</v>
      </c>
      <c r="Q2934" s="373">
        <f>IPMT('Assumptions (T&amp;D)'!$C$20,Model!X$1,'Assumptions (T&amp;D)'!$C$23,Model!$P$2866)</f>
        <v>-0.09796413632</v>
      </c>
      <c r="R2934" s="373">
        <f>IPMT('Assumptions (T&amp;D)'!$C$20,Model!Y$1,'Assumptions (T&amp;D)'!$C$23,Model!$P$2866)</f>
        <v>-0.09287826408</v>
      </c>
      <c r="S2934" s="373">
        <f>IPMT('Assumptions (T&amp;D)'!$C$20,Model!Z$1,'Assumptions (T&amp;D)'!$C$23,Model!$P$2866)</f>
        <v>-0.0875508129</v>
      </c>
      <c r="T2934" s="373">
        <f>IPMT('Assumptions (T&amp;D)'!$C$20,Model!AA$1,'Assumptions (T&amp;D)'!$C$23,Model!$P$2866)</f>
        <v>-0.08197030779</v>
      </c>
      <c r="U2934" s="373">
        <f>IPMT('Assumptions (T&amp;D)'!$C$20,Model!AB$1,'Assumptions (T&amp;D)'!$C$23,Model!$P$2866)</f>
        <v>-0.0761247287</v>
      </c>
      <c r="V2934" s="373">
        <f>IPMT('Assumptions (T&amp;D)'!$C$20,Model!AC$1,'Assumptions (T&amp;D)'!$C$23,Model!$P$2866)</f>
        <v>-0.07000148459</v>
      </c>
      <c r="W2934" s="373">
        <f>IPMT('Assumptions (T&amp;D)'!$C$20,Model!AD$1,'Assumptions (T&amp;D)'!$C$23,Model!$P$2866)</f>
        <v>-0.06358738639</v>
      </c>
      <c r="X2934" s="373">
        <f>IPMT('Assumptions (T&amp;D)'!$C$20,Model!AE$1,'Assumptions (T&amp;D)'!$C$23,Model!$P$2866)</f>
        <v>-0.05686861852</v>
      </c>
      <c r="Y2934" s="373">
        <f>IPMT('Assumptions (T&amp;D)'!$C$20,Model!AF$1,'Assumptions (T&amp;D)'!$C$23,Model!$P$2866)</f>
        <v>-0.04983070918</v>
      </c>
      <c r="Z2934" s="373">
        <f>IPMT('Assumptions (T&amp;D)'!$C$20,Model!AG$1,'Assumptions (T&amp;D)'!$C$23,Model!$P$2866)</f>
        <v>-0.04245849915</v>
      </c>
      <c r="AA2934" s="373">
        <f>IPMT('Assumptions (T&amp;D)'!$C$20,Model!AH$1,'Assumptions (T&amp;D)'!$C$23,Model!$P$2866)</f>
        <v>-0.03473610914</v>
      </c>
      <c r="AB2934" s="373">
        <f>IPMT('Assumptions (T&amp;D)'!$C$20,Model!AI$1,'Assumptions (T&amp;D)'!$C$23,Model!$P$2866)</f>
        <v>-0.02664690561</v>
      </c>
      <c r="AC2934" s="373">
        <f>IPMT('Assumptions (T&amp;D)'!$C$20,Model!AJ$1,'Assumptions (T&amp;D)'!$C$23,Model!$P$2866)</f>
        <v>-0.01817346491</v>
      </c>
      <c r="AD2934" s="373">
        <f>IPMT('Assumptions (T&amp;D)'!$C$20,Model!AK$1,'Assumptions (T&amp;D)'!$C$23,Model!$P$2866)</f>
        <v>-0.00929753577</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-0.1048873862</v>
      </c>
      <c r="R2935" s="373">
        <f>IPMT('Assumptions (T&amp;D)'!$C$20,Model!X$1,'Assumptions (T&amp;D)'!$C$23,Model!$Q$2866)</f>
        <v>-0.09993448481</v>
      </c>
      <c r="S2935" s="373">
        <f>IPMT('Assumptions (T&amp;D)'!$C$20,Model!Y$1,'Assumptions (T&amp;D)'!$C$23,Model!$Q$2866)</f>
        <v>-0.09474632063</v>
      </c>
      <c r="T2935" s="373">
        <f>IPMT('Assumptions (T&amp;D)'!$C$20,Model!Z$1,'Assumptions (T&amp;D)'!$C$23,Model!$Q$2866)</f>
        <v>-0.08931171866</v>
      </c>
      <c r="U2935" s="373">
        <f>IPMT('Assumptions (T&amp;D)'!$C$20,Model!AA$1,'Assumptions (T&amp;D)'!$C$23,Model!$Q$2866)</f>
        <v>-0.08361897309</v>
      </c>
      <c r="V2935" s="373">
        <f>IPMT('Assumptions (T&amp;D)'!$C$20,Model!AB$1,'Assumptions (T&amp;D)'!$C$23,Model!$Q$2866)</f>
        <v>-0.07765582211</v>
      </c>
      <c r="W2935" s="373">
        <f>IPMT('Assumptions (T&amp;D)'!$C$20,Model!AC$1,'Assumptions (T&amp;D)'!$C$23,Model!$Q$2866)</f>
        <v>-0.07140942146</v>
      </c>
      <c r="X2935" s="373">
        <f>IPMT('Assumptions (T&amp;D)'!$C$20,Model!AD$1,'Assumptions (T&amp;D)'!$C$23,Model!$Q$2866)</f>
        <v>-0.06486631677</v>
      </c>
      <c r="Y2935" s="373">
        <f>IPMT('Assumptions (T&amp;D)'!$C$20,Model!AE$1,'Assumptions (T&amp;D)'!$C$23,Model!$Q$2866)</f>
        <v>-0.05801241462</v>
      </c>
      <c r="Z2935" s="373">
        <f>IPMT('Assumptions (T&amp;D)'!$C$20,Model!AF$1,'Assumptions (T&amp;D)'!$C$23,Model!$Q$2866)</f>
        <v>-0.05083295211</v>
      </c>
      <c r="AA2935" s="373">
        <f>IPMT('Assumptions (T&amp;D)'!$C$20,Model!AG$1,'Assumptions (T&amp;D)'!$C$23,Model!$Q$2866)</f>
        <v>-0.04331246513</v>
      </c>
      <c r="AB2935" s="373">
        <f>IPMT('Assumptions (T&amp;D)'!$C$20,Model!AH$1,'Assumptions (T&amp;D)'!$C$23,Model!$Q$2866)</f>
        <v>-0.03543475502</v>
      </c>
      <c r="AC2935" s="373">
        <f>IPMT('Assumptions (T&amp;D)'!$C$20,Model!AI$1,'Assumptions (T&amp;D)'!$C$23,Model!$Q$2866)</f>
        <v>-0.02718285368</v>
      </c>
      <c r="AD2935" s="373">
        <f>IPMT('Assumptions (T&amp;D)'!$C$20,Model!AJ$1,'Assumptions (T&amp;D)'!$C$23,Model!$Q$2866)</f>
        <v>-0.01853898703</v>
      </c>
      <c r="AE2935" s="373">
        <f>IPMT('Assumptions (T&amp;D)'!$C$20,Model!AK$1,'Assumptions (T&amp;D)'!$C$23,Model!$Q$2866)</f>
        <v>-0.009484536709</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-0.1100446603</v>
      </c>
      <c r="S2936" s="373">
        <f>IPMT('Assumptions (T&amp;D)'!$C$20,Model!X$1,'Assumptions (T&amp;D)'!$C$23,Model!$R$2866)</f>
        <v>-0.1048482266</v>
      </c>
      <c r="T2936" s="373">
        <f>IPMT('Assumptions (T&amp;D)'!$C$20,Model!Y$1,'Assumptions (T&amp;D)'!$C$23,Model!$R$2866)</f>
        <v>-0.09940496235</v>
      </c>
      <c r="U2936" s="373">
        <f>IPMT('Assumptions (T&amp;D)'!$C$20,Model!Z$1,'Assumptions (T&amp;D)'!$C$23,Model!$R$2866)</f>
        <v>-0.09370314299</v>
      </c>
      <c r="V2936" s="373">
        <f>IPMT('Assumptions (T&amp;D)'!$C$20,Model!AA$1,'Assumptions (T&amp;D)'!$C$23,Model!$R$2866)</f>
        <v>-0.08773048722</v>
      </c>
      <c r="W2936" s="373">
        <f>IPMT('Assumptions (T&amp;D)'!$C$20,Model!AB$1,'Assumptions (T&amp;D)'!$C$23,Model!$R$2866)</f>
        <v>-0.0814741303</v>
      </c>
      <c r="X2936" s="373">
        <f>IPMT('Assumptions (T&amp;D)'!$C$20,Model!AC$1,'Assumptions (T&amp;D)'!$C$23,Model!$R$2866)</f>
        <v>-0.07492059643</v>
      </c>
      <c r="Y2936" s="373">
        <f>IPMT('Assumptions (T&amp;D)'!$C$20,Model!AD$1,'Assumptions (T&amp;D)'!$C$23,Model!$R$2866)</f>
        <v>-0.0680557697</v>
      </c>
      <c r="Z2936" s="373">
        <f>IPMT('Assumptions (T&amp;D)'!$C$20,Model!AE$1,'Assumptions (T&amp;D)'!$C$23,Model!$R$2866)</f>
        <v>-0.06086486369</v>
      </c>
      <c r="AA2936" s="373">
        <f>IPMT('Assumptions (T&amp;D)'!$C$20,Model!AF$1,'Assumptions (T&amp;D)'!$C$23,Model!$R$2866)</f>
        <v>-0.05333238966</v>
      </c>
      <c r="AB2936" s="373">
        <f>IPMT('Assumptions (T&amp;D)'!$C$20,Model!AG$1,'Assumptions (T&amp;D)'!$C$23,Model!$R$2866)</f>
        <v>-0.0454421231</v>
      </c>
      <c r="AC2936" s="373">
        <f>IPMT('Assumptions (T&amp;D)'!$C$20,Model!AH$1,'Assumptions (T&amp;D)'!$C$23,Model!$R$2866)</f>
        <v>-0.03717706888</v>
      </c>
      <c r="AD2936" s="373">
        <f>IPMT('Assumptions (T&amp;D)'!$C$20,Model!AI$1,'Assumptions (T&amp;D)'!$C$23,Model!$R$2866)</f>
        <v>-0.02851942459</v>
      </c>
      <c r="AE2936" s="373">
        <f>IPMT('Assumptions (T&amp;D)'!$C$20,Model!AJ$1,'Assumptions (T&amp;D)'!$C$23,Model!$R$2866)</f>
        <v>-0.0194505422</v>
      </c>
      <c r="AF2936" s="373">
        <f>IPMT('Assumptions (T&amp;D)'!$C$20,Model!AK$1,'Assumptions (T&amp;D)'!$C$23,Model!$R$2866)</f>
        <v>-0.009950887889</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-0.1197929399</v>
      </c>
      <c r="T2937" s="373">
        <f>IPMT('Assumptions (T&amp;D)'!$C$20,Model!X$1,'Assumptions (T&amp;D)'!$C$23,Model!$S$2866)</f>
        <v>-0.1141361814</v>
      </c>
      <c r="U2937" s="373">
        <f>IPMT('Assumptions (T&amp;D)'!$C$20,Model!Y$1,'Assumptions (T&amp;D)'!$C$23,Model!$S$2866)</f>
        <v>-0.1082107269</v>
      </c>
      <c r="V2937" s="373">
        <f>IPMT('Assumptions (T&amp;D)'!$C$20,Model!Z$1,'Assumptions (T&amp;D)'!$C$23,Model!$S$2866)</f>
        <v>-0.1020038132</v>
      </c>
      <c r="W2937" s="373">
        <f>IPMT('Assumptions (T&amp;D)'!$C$20,Model!AA$1,'Assumptions (T&amp;D)'!$C$23,Model!$S$2866)</f>
        <v>-0.09550207118</v>
      </c>
      <c r="X2937" s="373">
        <f>IPMT('Assumptions (T&amp;D)'!$C$20,Model!AB$1,'Assumptions (T&amp;D)'!$C$23,Model!$S$2866)</f>
        <v>-0.0886914964</v>
      </c>
      <c r="Y2937" s="373">
        <f>IPMT('Assumptions (T&amp;D)'!$C$20,Model!AC$1,'Assumptions (T&amp;D)'!$C$23,Model!$S$2866)</f>
        <v>-0.08155741931</v>
      </c>
      <c r="Z2937" s="373">
        <f>IPMT('Assumptions (T&amp;D)'!$C$20,Model!AD$1,'Assumptions (T&amp;D)'!$C$23,Model!$S$2866)</f>
        <v>-0.07408447357</v>
      </c>
      <c r="AA2937" s="373">
        <f>IPMT('Assumptions (T&amp;D)'!$C$20,Model!AE$1,'Assumptions (T&amp;D)'!$C$23,Model!$S$2866)</f>
        <v>-0.0662565629</v>
      </c>
      <c r="AB2937" s="373">
        <f>IPMT('Assumptions (T&amp;D)'!$C$20,Model!AF$1,'Assumptions (T&amp;D)'!$C$23,Model!$S$2866)</f>
        <v>-0.05805682647</v>
      </c>
      <c r="AC2937" s="373">
        <f>IPMT('Assumptions (T&amp;D)'!$C$20,Model!AG$1,'Assumptions (T&amp;D)'!$C$23,Model!$S$2866)</f>
        <v>-0.04946760257</v>
      </c>
      <c r="AD2937" s="373">
        <f>IPMT('Assumptions (T&amp;D)'!$C$20,Model!AH$1,'Assumptions (T&amp;D)'!$C$23,Model!$S$2866)</f>
        <v>-0.04047039052</v>
      </c>
      <c r="AE2937" s="373">
        <f>IPMT('Assumptions (T&amp;D)'!$C$20,Model!AI$1,'Assumptions (T&amp;D)'!$C$23,Model!$S$2866)</f>
        <v>-0.03104581091</v>
      </c>
      <c r="AF2937" s="373">
        <f>IPMT('Assumptions (T&amp;D)'!$C$20,Model!AJ$1,'Assumptions (T&amp;D)'!$C$23,Model!$S$2866)</f>
        <v>-0.02117356377</v>
      </c>
      <c r="AG2937" s="373">
        <f>IPMT('Assumptions (T&amp;D)'!$C$20,Model!AK$1,'Assumptions (T&amp;D)'!$C$23,Model!$S$2866)</f>
        <v>-0.01083238488</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-0.1165915076</v>
      </c>
      <c r="U2938" s="373">
        <f>IPMT('Assumptions (T&amp;D)'!$C$20,Model!X$1,'Assumptions (T&amp;D)'!$C$23,Model!$T$2866)</f>
        <v>-0.1110859244</v>
      </c>
      <c r="V2938" s="373">
        <f>IPMT('Assumptions (T&amp;D)'!$C$20,Model!Y$1,'Assumptions (T&amp;D)'!$C$23,Model!$T$2866)</f>
        <v>-0.1053188259</v>
      </c>
      <c r="W2938" s="373">
        <f>IPMT('Assumptions (T&amp;D)'!$C$20,Model!Z$1,'Assumptions (T&amp;D)'!$C$23,Model!$T$2866)</f>
        <v>-0.09927779026</v>
      </c>
      <c r="X2938" s="373">
        <f>IPMT('Assumptions (T&amp;D)'!$C$20,Model!AA$1,'Assumptions (T&amp;D)'!$C$23,Model!$T$2866)</f>
        <v>-0.09294980544</v>
      </c>
      <c r="Y2938" s="373">
        <f>IPMT('Assumptions (T&amp;D)'!$C$20,Model!AB$1,'Assumptions (T&amp;D)'!$C$23,Model!$T$2866)</f>
        <v>-0.08632124133</v>
      </c>
      <c r="Z2938" s="373">
        <f>IPMT('Assumptions (T&amp;D)'!$C$20,Model!AC$1,'Assumptions (T&amp;D)'!$C$23,Model!$T$2866)</f>
        <v>-0.07937782043</v>
      </c>
      <c r="AA2938" s="373">
        <f>IPMT('Assumptions (T&amp;D)'!$C$20,Model!AD$1,'Assumptions (T&amp;D)'!$C$23,Model!$T$2866)</f>
        <v>-0.07210458704</v>
      </c>
      <c r="AB2938" s="373">
        <f>IPMT('Assumptions (T&amp;D)'!$C$20,Model!AE$1,'Assumptions (T&amp;D)'!$C$23,Model!$T$2866)</f>
        <v>-0.06448587506</v>
      </c>
      <c r="AC2938" s="373">
        <f>IPMT('Assumptions (T&amp;D)'!$C$20,Model!AF$1,'Assumptions (T&amp;D)'!$C$23,Model!$T$2866)</f>
        <v>-0.05650527427</v>
      </c>
      <c r="AD2938" s="373">
        <f>IPMT('Assumptions (T&amp;D)'!$C$20,Model!AG$1,'Assumptions (T&amp;D)'!$C$23,Model!$T$2866)</f>
        <v>-0.04814559493</v>
      </c>
      <c r="AE2938" s="373">
        <f>IPMT('Assumptions (T&amp;D)'!$C$20,Model!AH$1,'Assumptions (T&amp;D)'!$C$23,Model!$T$2866)</f>
        <v>-0.03938883083</v>
      </c>
      <c r="AF2938" s="373">
        <f>IPMT('Assumptions (T&amp;D)'!$C$20,Model!AI$1,'Assumptions (T&amp;D)'!$C$23,Model!$T$2866)</f>
        <v>-0.03021612043</v>
      </c>
      <c r="AG2938" s="373">
        <f>IPMT('Assumptions (T&amp;D)'!$C$20,Model!AJ$1,'Assumptions (T&amp;D)'!$C$23,Model!$T$2866)</f>
        <v>-0.02060770628</v>
      </c>
      <c r="AH2938" s="373">
        <f>IPMT('Assumptions (T&amp;D)'!$C$20,Model!AK$1,'Assumptions (T&amp;D)'!$C$23,Model!$T$2866)</f>
        <v>-0.01054289247</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-0.118064215</v>
      </c>
      <c r="V2939" s="373">
        <f>IPMT('Assumptions (T&amp;D)'!$C$20,Model!X$1,'Assumptions (T&amp;D)'!$C$23,Model!$U$2866)</f>
        <v>-0.1124890888</v>
      </c>
      <c r="W2939" s="373">
        <f>IPMT('Assumptions (T&amp;D)'!$C$20,Model!Y$1,'Assumptions (T&amp;D)'!$C$23,Model!$U$2866)</f>
        <v>-0.1066491442</v>
      </c>
      <c r="X2939" s="373">
        <f>IPMT('Assumptions (T&amp;D)'!$C$20,Model!Z$1,'Assumptions (T&amp;D)'!$C$23,Model!$U$2866)</f>
        <v>-0.1005318021</v>
      </c>
      <c r="Y2939" s="373">
        <f>IPMT('Assumptions (T&amp;D)'!$C$20,Model!AA$1,'Assumptions (T&amp;D)'!$C$23,Model!$U$2866)</f>
        <v>-0.09412388637</v>
      </c>
      <c r="Z2939" s="373">
        <f>IPMT('Assumptions (T&amp;D)'!$C$20,Model!AB$1,'Assumptions (T&amp;D)'!$C$23,Model!$U$2866)</f>
        <v>-0.08741159459</v>
      </c>
      <c r="AA2939" s="373">
        <f>IPMT('Assumptions (T&amp;D)'!$C$20,Model!AC$1,'Assumptions (T&amp;D)'!$C$23,Model!$U$2866)</f>
        <v>-0.08038046896</v>
      </c>
      <c r="AB2939" s="373">
        <f>IPMT('Assumptions (T&amp;D)'!$C$20,Model!AD$1,'Assumptions (T&amp;D)'!$C$23,Model!$U$2866)</f>
        <v>-0.07301536486</v>
      </c>
      <c r="AC2939" s="373">
        <f>IPMT('Assumptions (T&amp;D)'!$C$20,Model!AE$1,'Assumptions (T&amp;D)'!$C$23,Model!$U$2866)</f>
        <v>-0.06530041831</v>
      </c>
      <c r="AD2939" s="373">
        <f>IPMT('Assumptions (T&amp;D)'!$C$20,Model!AF$1,'Assumptions (T&amp;D)'!$C$23,Model!$U$2866)</f>
        <v>-0.0572190118</v>
      </c>
      <c r="AE2939" s="373">
        <f>IPMT('Assumptions (T&amp;D)'!$C$20,Model!AG$1,'Assumptions (T&amp;D)'!$C$23,Model!$U$2866)</f>
        <v>-0.04875373848</v>
      </c>
      <c r="AF2939" s="373">
        <f>IPMT('Assumptions (T&amp;D)'!$C$20,Model!AH$1,'Assumptions (T&amp;D)'!$C$23,Model!$U$2866)</f>
        <v>-0.03988636468</v>
      </c>
      <c r="AG2939" s="373">
        <f>IPMT('Assumptions (T&amp;D)'!$C$20,Model!AI$1,'Assumptions (T&amp;D)'!$C$23,Model!$U$2866)</f>
        <v>-0.03059779063</v>
      </c>
      <c r="AH2939" s="373">
        <f>IPMT('Assumptions (T&amp;D)'!$C$20,Model!AJ$1,'Assumptions (T&amp;D)'!$C$23,Model!$U$2866)</f>
        <v>-0.0208680093</v>
      </c>
      <c r="AI2939" s="373">
        <f>IPMT('Assumptions (T&amp;D)'!$C$20,Model!AK$1,'Assumptions (T&amp;D)'!$C$23,Model!$U$2866)</f>
        <v>-0.01067606337</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-0.122374363</v>
      </c>
      <c r="W2940" s="373">
        <f>IPMT('Assumptions (T&amp;D)'!$C$20,Model!X$1,'Assumptions (T&amp;D)'!$C$23,Model!$V$2866)</f>
        <v>-0.1165957067</v>
      </c>
      <c r="X2940" s="373">
        <f>IPMT('Assumptions (T&amp;D)'!$C$20,Model!Y$1,'Assumptions (T&amp;D)'!$C$23,Model!$V$2866)</f>
        <v>-0.1105425643</v>
      </c>
      <c r="Y2940" s="373">
        <f>IPMT('Assumptions (T&amp;D)'!$C$20,Model!Z$1,'Assumptions (T&amp;D)'!$C$23,Model!$V$2866)</f>
        <v>-0.1042018976</v>
      </c>
      <c r="Z2940" s="373">
        <f>IPMT('Assumptions (T&amp;D)'!$C$20,Model!AA$1,'Assumptions (T&amp;D)'!$C$23,Model!$V$2866)</f>
        <v>-0.09756004928</v>
      </c>
      <c r="AA2940" s="373">
        <f>IPMT('Assumptions (T&amp;D)'!$C$20,Model!AB$1,'Assumptions (T&amp;D)'!$C$23,Model!$V$2866)</f>
        <v>-0.09060271313</v>
      </c>
      <c r="AB2940" s="373">
        <f>IPMT('Assumptions (T&amp;D)'!$C$20,Model!AC$1,'Assumptions (T&amp;D)'!$C$23,Model!$V$2866)</f>
        <v>-0.08331490353</v>
      </c>
      <c r="AC2940" s="373">
        <f>IPMT('Assumptions (T&amp;D)'!$C$20,Model!AD$1,'Assumptions (T&amp;D)'!$C$23,Model!$V$2866)</f>
        <v>-0.07568092296</v>
      </c>
      <c r="AD2940" s="373">
        <f>IPMT('Assumptions (T&amp;D)'!$C$20,Model!AE$1,'Assumptions (T&amp;D)'!$C$23,Model!$V$2866)</f>
        <v>-0.06768432832</v>
      </c>
      <c r="AE2940" s="373">
        <f>IPMT('Assumptions (T&amp;D)'!$C$20,Model!AF$1,'Assumptions (T&amp;D)'!$C$23,Model!$V$2866)</f>
        <v>-0.05930789544</v>
      </c>
      <c r="AF2940" s="373">
        <f>IPMT('Assumptions (T&amp;D)'!$C$20,Model!AG$1,'Assumptions (T&amp;D)'!$C$23,Model!$V$2866)</f>
        <v>-0.05053358199</v>
      </c>
      <c r="AG2940" s="373">
        <f>IPMT('Assumptions (T&amp;D)'!$C$20,Model!AH$1,'Assumptions (T&amp;D)'!$C$23,Model!$V$2866)</f>
        <v>-0.04134248865</v>
      </c>
      <c r="AH2940" s="373">
        <f>IPMT('Assumptions (T&amp;D)'!$C$20,Model!AI$1,'Assumptions (T&amp;D)'!$C$23,Model!$V$2866)</f>
        <v>-0.03171481838</v>
      </c>
      <c r="AI2940" s="373">
        <f>IPMT('Assumptions (T&amp;D)'!$C$20,Model!AJ$1,'Assumptions (T&amp;D)'!$C$23,Model!$V$2866)</f>
        <v>-0.02162983377</v>
      </c>
      <c r="AJ2940" s="373">
        <f>IPMT('Assumptions (T&amp;D)'!$C$20,Model!AK$1,'Assumptions (T&amp;D)'!$C$23,Model!$V$2866)</f>
        <v>-0.01106581239</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-0.1247910082</v>
      </c>
      <c r="X2941" s="373">
        <f>IPMT('Assumptions (T&amp;D)'!$C$20,Model!X$1,'Assumptions (T&amp;D)'!$C$23,Model!$W$2866)</f>
        <v>-0.1188982353</v>
      </c>
      <c r="Y2941" s="373">
        <f>IPMT('Assumptions (T&amp;D)'!$C$20,Model!Y$1,'Assumptions (T&amp;D)'!$C$23,Model!$W$2866)</f>
        <v>-0.1127255556</v>
      </c>
      <c r="Z2941" s="373">
        <f>IPMT('Assumptions (T&amp;D)'!$C$20,Model!Z$1,'Assumptions (T&amp;D)'!$C$23,Model!$W$2866)</f>
        <v>-0.1062596736</v>
      </c>
      <c r="AA2941" s="373">
        <f>IPMT('Assumptions (T&amp;D)'!$C$20,Model!AA$1,'Assumptions (T&amp;D)'!$C$23,Model!$W$2866)</f>
        <v>-0.09948666223</v>
      </c>
      <c r="AB2941" s="373">
        <f>IPMT('Assumptions (T&amp;D)'!$C$20,Model!AB$1,'Assumptions (T&amp;D)'!$C$23,Model!$W$2866)</f>
        <v>-0.09239193282</v>
      </c>
      <c r="AC2941" s="373">
        <f>IPMT('Assumptions (T&amp;D)'!$C$20,Model!AC$1,'Assumptions (T&amp;D)'!$C$23,Model!$W$2866)</f>
        <v>-0.08496020377</v>
      </c>
      <c r="AD2941" s="373">
        <f>IPMT('Assumptions (T&amp;D)'!$C$20,Model!AD$1,'Assumptions (T&amp;D)'!$C$23,Model!$W$2866)</f>
        <v>-0.07717546758</v>
      </c>
      <c r="AE2941" s="373">
        <f>IPMT('Assumptions (T&amp;D)'!$C$20,Model!AE$1,'Assumptions (T&amp;D)'!$C$23,Model!$W$2866)</f>
        <v>-0.06902095643</v>
      </c>
      <c r="AF2941" s="373">
        <f>IPMT('Assumptions (T&amp;D)'!$C$20,Model!AF$1,'Assumptions (T&amp;D)'!$C$23,Model!$W$2866)</f>
        <v>-0.06047910599</v>
      </c>
      <c r="AG2941" s="373">
        <f>IPMT('Assumptions (T&amp;D)'!$C$20,Model!AG$1,'Assumptions (T&amp;D)'!$C$23,Model!$W$2866)</f>
        <v>-0.05153151766</v>
      </c>
      <c r="AH2941" s="373">
        <f>IPMT('Assumptions (T&amp;D)'!$C$20,Model!AH$1,'Assumptions (T&amp;D)'!$C$23,Model!$W$2866)</f>
        <v>-0.04215891889</v>
      </c>
      <c r="AI2941" s="373">
        <f>IPMT('Assumptions (T&amp;D)'!$C$20,Model!AI$1,'Assumptions (T&amp;D)'!$C$23,Model!$W$2866)</f>
        <v>-0.03234112167</v>
      </c>
      <c r="AJ2941" s="373">
        <f>IPMT('Assumptions (T&amp;D)'!$C$20,Model!AJ$1,'Assumptions (T&amp;D)'!$C$23,Model!$W$2866)</f>
        <v>-0.02205697909</v>
      </c>
      <c r="AK2941" s="373">
        <f>IPMT('Assumptions (T&amp;D)'!$C$20,Model!AK$1,'Assumptions (T&amp;D)'!$C$23,Model!$W$2866)</f>
        <v>-0.01128433973</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-0.1289761034</v>
      </c>
      <c r="Y2942" s="373">
        <f>IPMT('Assumptions (T&amp;D)'!$C$20,Model!X$1,'Assumptions (T&amp;D)'!$C$23,Model!$X$2866)</f>
        <v>-0.1228857055</v>
      </c>
      <c r="Z2942" s="373">
        <f>IPMT('Assumptions (T&amp;D)'!$C$20,Model!Y$1,'Assumptions (T&amp;D)'!$C$23,Model!$X$2866)</f>
        <v>-0.1165060137</v>
      </c>
      <c r="AA2942" s="373">
        <f>IPMT('Assumptions (T&amp;D)'!$C$20,Model!Z$1,'Assumptions (T&amp;D)'!$C$23,Model!$X$2866)</f>
        <v>-0.1098232865</v>
      </c>
      <c r="AB2942" s="373">
        <f>IPMT('Assumptions (T&amp;D)'!$C$20,Model!AA$1,'Assumptions (T&amp;D)'!$C$23,Model!$X$2866)</f>
        <v>-0.1028231298</v>
      </c>
      <c r="AC2942" s="373">
        <f>IPMT('Assumptions (T&amp;D)'!$C$20,Model!AB$1,'Assumptions (T&amp;D)'!$C$23,Model!$X$2866)</f>
        <v>-0.0954904656</v>
      </c>
      <c r="AD2942" s="373">
        <f>IPMT('Assumptions (T&amp;D)'!$C$20,Model!AC$1,'Assumptions (T&amp;D)'!$C$23,Model!$X$2866)</f>
        <v>-0.08780949989</v>
      </c>
      <c r="AE2942" s="373">
        <f>IPMT('Assumptions (T&amp;D)'!$C$20,Model!AD$1,'Assumptions (T&amp;D)'!$C$23,Model!$X$2866)</f>
        <v>-0.07976368831</v>
      </c>
      <c r="AF2942" s="373">
        <f>IPMT('Assumptions (T&amp;D)'!$C$20,Model!AE$1,'Assumptions (T&amp;D)'!$C$23,Model!$X$2866)</f>
        <v>-0.07133570068</v>
      </c>
      <c r="AG2942" s="373">
        <f>IPMT('Assumptions (T&amp;D)'!$C$20,Model!AF$1,'Assumptions (T&amp;D)'!$C$23,Model!$X$2866)</f>
        <v>-0.06250738364</v>
      </c>
      <c r="AH2942" s="373">
        <f>IPMT('Assumptions (T&amp;D)'!$C$20,Model!AG$1,'Assumptions (T&amp;D)'!$C$23,Model!$X$2866)</f>
        <v>-0.05325972154</v>
      </c>
      <c r="AI2942" s="373">
        <f>IPMT('Assumptions (T&amp;D)'!$C$20,Model!AH$1,'Assumptions (T&amp;D)'!$C$23,Model!$X$2866)</f>
        <v>-0.04357279549</v>
      </c>
      <c r="AJ2942" s="373">
        <f>IPMT('Assumptions (T&amp;D)'!$C$20,Model!AI$1,'Assumptions (T&amp;D)'!$C$23,Model!$X$2866)</f>
        <v>-0.03342574045</v>
      </c>
      <c r="AK2942" s="373">
        <f>IPMT('Assumptions (T&amp;D)'!$C$20,Model!AJ$1,'Assumptions (T&amp;D)'!$C$23,Model!$X$2866)</f>
        <v>-0.0227967003</v>
      </c>
      <c r="AL2942" s="373">
        <f>IPMT('Assumptions (T&amp;D)'!$C$20,Model!AK$1,'Assumptions (T&amp;D)'!$C$23,Model!$X$2866)</f>
        <v>-0.01166278074</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-0.1324004731</v>
      </c>
      <c r="Z2943" s="373">
        <f>IPMT('Assumptions (T&amp;D)'!$C$20,Model!X$1,'Assumptions (T&amp;D)'!$C$23,Model!$Y$2866)</f>
        <v>-0.1261483725</v>
      </c>
      <c r="AA2943" s="373">
        <f>IPMT('Assumptions (T&amp;D)'!$C$20,Model!Y$1,'Assumptions (T&amp;D)'!$C$23,Model!$Y$2866)</f>
        <v>-0.1195992972</v>
      </c>
      <c r="AB2943" s="373">
        <f>IPMT('Assumptions (T&amp;D)'!$C$20,Model!Z$1,'Assumptions (T&amp;D)'!$C$23,Model!$Y$2866)</f>
        <v>-0.1127391408</v>
      </c>
      <c r="AC2943" s="373">
        <f>IPMT('Assumptions (T&amp;D)'!$C$20,Model!AA$1,'Assumptions (T&amp;D)'!$C$23,Model!$Y$2866)</f>
        <v>-0.105553127</v>
      </c>
      <c r="AD2943" s="373">
        <f>IPMT('Assumptions (T&amp;D)'!$C$20,Model!AB$1,'Assumptions (T&amp;D)'!$C$23,Model!$Y$2866)</f>
        <v>-0.09802577755</v>
      </c>
      <c r="AE2943" s="373">
        <f>IPMT('Assumptions (T&amp;D)'!$C$20,Model!AC$1,'Assumptions (T&amp;D)'!$C$23,Model!$Y$2866)</f>
        <v>-0.09014087898</v>
      </c>
      <c r="AF2943" s="373">
        <f>IPMT('Assumptions (T&amp;D)'!$C$20,Model!AD$1,'Assumptions (T&amp;D)'!$C$23,Model!$Y$2866)</f>
        <v>-0.08188144773</v>
      </c>
      <c r="AG2943" s="373">
        <f>IPMT('Assumptions (T&amp;D)'!$C$20,Model!AE$1,'Assumptions (T&amp;D)'!$C$23,Model!$Y$2866)</f>
        <v>-0.07322969349</v>
      </c>
      <c r="AH2943" s="373">
        <f>IPMT('Assumptions (T&amp;D)'!$C$20,Model!AF$1,'Assumptions (T&amp;D)'!$C$23,Model!$Y$2866)</f>
        <v>-0.06416698092</v>
      </c>
      <c r="AI2943" s="373">
        <f>IPMT('Assumptions (T&amp;D)'!$C$20,Model!AG$1,'Assumptions (T&amp;D)'!$C$23,Model!$Y$2866)</f>
        <v>-0.05467378951</v>
      </c>
      <c r="AJ2943" s="373">
        <f>IPMT('Assumptions (T&amp;D)'!$C$20,Model!AH$1,'Assumptions (T&amp;D)'!$C$23,Model!$Y$2866)</f>
        <v>-0.0447296715</v>
      </c>
      <c r="AK2943" s="373">
        <f>IPMT('Assumptions (T&amp;D)'!$C$20,Model!AI$1,'Assumptions (T&amp;D)'!$C$23,Model!$Y$2866)</f>
        <v>-0.03431320789</v>
      </c>
      <c r="AL2943" s="373">
        <f>IPMT('Assumptions (T&amp;D)'!$C$20,Model!AJ$1,'Assumptions (T&amp;D)'!$C$23,Model!$Y$2866)</f>
        <v>-0.02340196226</v>
      </c>
      <c r="AM2943" s="373">
        <f>IPMT('Assumptions (T&amp;D)'!$C$20,Model!AK$1,'Assumptions (T&amp;D)'!$C$23,Model!$Y$2866)</f>
        <v>-0.01197243246</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-0.1359097931</v>
      </c>
      <c r="AA2944" s="373">
        <f>IPMT('Assumptions (T&amp;D)'!$C$20,Model!X$1,'Assumptions (T&amp;D)'!$C$23,Model!$Z$2866)</f>
        <v>-0.1294919785</v>
      </c>
      <c r="AB2944" s="373">
        <f>IPMT('Assumptions (T&amp;D)'!$C$20,Model!Y$1,'Assumptions (T&amp;D)'!$C$23,Model!$Z$2866)</f>
        <v>-0.1227693177</v>
      </c>
      <c r="AC2944" s="373">
        <f>IPMT('Assumptions (T&amp;D)'!$C$20,Model!Z$1,'Assumptions (T&amp;D)'!$C$23,Model!$Z$2866)</f>
        <v>-0.1157273305</v>
      </c>
      <c r="AD2944" s="373">
        <f>IPMT('Assumptions (T&amp;D)'!$C$20,Model!AA$1,'Assumptions (T&amp;D)'!$C$23,Model!$Z$2866)</f>
        <v>-0.1083508489</v>
      </c>
      <c r="AE2944" s="373">
        <f>IPMT('Assumptions (T&amp;D)'!$C$20,Model!AB$1,'Assumptions (T&amp;D)'!$C$23,Model!$Z$2866)</f>
        <v>-0.1006239844</v>
      </c>
      <c r="AF2944" s="373">
        <f>IPMT('Assumptions (T&amp;D)'!$C$20,Model!AC$1,'Assumptions (T&amp;D)'!$C$23,Model!$Z$2866)</f>
        <v>-0.09253009392</v>
      </c>
      <c r="AG2944" s="373">
        <f>IPMT('Assumptions (T&amp;D)'!$C$20,Model!AD$1,'Assumptions (T&amp;D)'!$C$23,Model!$Z$2866)</f>
        <v>-0.08405174361</v>
      </c>
      <c r="AH2944" s="373">
        <f>IPMT('Assumptions (T&amp;D)'!$C$20,Model!AE$1,'Assumptions (T&amp;D)'!$C$23,Model!$Z$2866)</f>
        <v>-0.07517067165</v>
      </c>
      <c r="AI2944" s="373">
        <f>IPMT('Assumptions (T&amp;D)'!$C$20,Model!AF$1,'Assumptions (T&amp;D)'!$C$23,Model!$Z$2866)</f>
        <v>-0.06586774878</v>
      </c>
      <c r="AJ2944" s="373">
        <f>IPMT('Assumptions (T&amp;D)'!$C$20,Model!AG$1,'Assumptions (T&amp;D)'!$C$23,Model!$Z$2866)</f>
        <v>-0.05612293707</v>
      </c>
      <c r="AK2944" s="373">
        <f>IPMT('Assumptions (T&amp;D)'!$C$20,Model!AH$1,'Assumptions (T&amp;D)'!$C$23,Model!$Z$2866)</f>
        <v>-0.0459152468</v>
      </c>
      <c r="AL2944" s="373">
        <f>IPMT('Assumptions (T&amp;D)'!$C$20,Model!AI$1,'Assumptions (T&amp;D)'!$C$23,Model!$Z$2866)</f>
        <v>-0.03522269125</v>
      </c>
      <c r="AM2944" s="373">
        <f>IPMT('Assumptions (T&amp;D)'!$C$20,Model!AJ$1,'Assumptions (T&amp;D)'!$C$23,Model!$Z$2866)</f>
        <v>-0.02402223931</v>
      </c>
      <c r="AN2944" s="373">
        <f>IPMT('Assumptions (T&amp;D)'!$C$20,Model!AK$1,'Assumptions (T&amp;D)'!$C$23,Model!$Z$2866)</f>
        <v>-0.0122897659</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-0.1395060831</v>
      </c>
      <c r="AB2945" s="373">
        <f>IPMT('Assumptions (T&amp;D)'!$C$20,Model!X$1,'Assumptions (T&amp;D)'!$C$23,Model!$AA$2866)</f>
        <v>-0.1329184476</v>
      </c>
      <c r="AC2945" s="373">
        <f>IPMT('Assumptions (T&amp;D)'!$C$20,Model!Y$1,'Assumptions (T&amp;D)'!$C$23,Model!$AA$2866)</f>
        <v>-0.1260178994</v>
      </c>
      <c r="AD2945" s="373">
        <f>IPMT('Assumptions (T&amp;D)'!$C$20,Model!Z$1,'Assumptions (T&amp;D)'!$C$23,Model!$AA$2866)</f>
        <v>-0.1187895752</v>
      </c>
      <c r="AE2945" s="373">
        <f>IPMT('Assumptions (T&amp;D)'!$C$20,Model!AA$1,'Assumptions (T&amp;D)'!$C$23,Model!$AA$2866)</f>
        <v>-0.1112179056</v>
      </c>
      <c r="AF2945" s="373">
        <f>IPMT('Assumptions (T&amp;D)'!$C$20,Model!AB$1,'Assumptions (T&amp;D)'!$C$23,Model!$AA$2866)</f>
        <v>-0.1032865816</v>
      </c>
      <c r="AG2945" s="373">
        <f>IPMT('Assumptions (T&amp;D)'!$C$20,Model!AC$1,'Assumptions (T&amp;D)'!$C$23,Model!$AA$2866)</f>
        <v>-0.09497851981</v>
      </c>
      <c r="AH2945" s="373">
        <f>IPMT('Assumptions (T&amp;D)'!$C$20,Model!AD$1,'Assumptions (T&amp;D)'!$C$23,Model!$AA$2866)</f>
        <v>-0.08627582505</v>
      </c>
      <c r="AI2945" s="373">
        <f>IPMT('Assumptions (T&amp;D)'!$C$20,Model!AE$1,'Assumptions (T&amp;D)'!$C$23,Model!$AA$2866)</f>
        <v>-0.07715975229</v>
      </c>
      <c r="AJ2945" s="373">
        <f>IPMT('Assumptions (T&amp;D)'!$C$20,Model!AF$1,'Assumptions (T&amp;D)'!$C$23,Model!$AA$2866)</f>
        <v>-0.06761066607</v>
      </c>
      <c r="AK2945" s="373">
        <f>IPMT('Assumptions (T&amp;D)'!$C$20,Model!AG$1,'Assumptions (T&amp;D)'!$C$23,Model!$AA$2866)</f>
        <v>-0.05760799826</v>
      </c>
      <c r="AL2945" s="373">
        <f>IPMT('Assumptions (T&amp;D)'!$C$20,Model!AH$1,'Assumptions (T&amp;D)'!$C$23,Model!$AA$2866)</f>
        <v>-0.04713020373</v>
      </c>
      <c r="AM2945" s="373">
        <f>IPMT('Assumptions (T&amp;D)'!$C$20,Model!AI$1,'Assumptions (T&amp;D)'!$C$23,Model!$AA$2866)</f>
        <v>-0.03615471396</v>
      </c>
      <c r="AN2945" s="373">
        <f>IPMT('Assumptions (T&amp;D)'!$C$20,Model!AJ$1,'Assumptions (T&amp;D)'!$C$23,Model!$AA$2866)</f>
        <v>-0.02465788842</v>
      </c>
      <c r="AO2945" s="373">
        <f>IPMT('Assumptions (T&amp;D)'!$C$20,Model!AK$1,'Assumptions (T&amp;D)'!$C$23,Model!$AA$2866)</f>
        <v>-0.01261496367</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-0.1431914096</v>
      </c>
      <c r="AC2946" s="373">
        <f>IPMT('Assumptions (T&amp;D)'!$C$20,Model!X$1,'Assumptions (T&amp;D)'!$C$23,Model!$AB$2866)</f>
        <v>-0.1364297488</v>
      </c>
      <c r="AD2946" s="373">
        <f>IPMT('Assumptions (T&amp;D)'!$C$20,Model!Y$1,'Assumptions (T&amp;D)'!$C$23,Model!$AB$2866)</f>
        <v>-0.1293469091</v>
      </c>
      <c r="AE2946" s="373">
        <f>IPMT('Assumptions (T&amp;D)'!$C$20,Model!Z$1,'Assumptions (T&amp;D)'!$C$23,Model!$AB$2866)</f>
        <v>-0.1219276345</v>
      </c>
      <c r="AF2946" s="373">
        <f>IPMT('Assumptions (T&amp;D)'!$C$20,Model!AA$1,'Assumptions (T&amp;D)'!$C$23,Model!$AB$2866)</f>
        <v>-0.1141559444</v>
      </c>
      <c r="AG2946" s="373">
        <f>IPMT('Assumptions (T&amp;D)'!$C$20,Model!AB$1,'Assumptions (T&amp;D)'!$C$23,Model!$AB$2866)</f>
        <v>-0.106015099</v>
      </c>
      <c r="AH2946" s="373">
        <f>IPMT('Assumptions (T&amp;D)'!$C$20,Model!AC$1,'Assumptions (T&amp;D)'!$C$23,Model!$AB$2866)</f>
        <v>-0.09748756347</v>
      </c>
      <c r="AI2946" s="373">
        <f>IPMT('Assumptions (T&amp;D)'!$C$20,Model!AD$1,'Assumptions (T&amp;D)'!$C$23,Model!$AB$2866)</f>
        <v>-0.08855496999</v>
      </c>
      <c r="AJ2946" s="373">
        <f>IPMT('Assumptions (T&amp;D)'!$C$20,Model!AE$1,'Assumptions (T&amp;D)'!$C$23,Model!$AB$2866)</f>
        <v>-0.07919807831</v>
      </c>
      <c r="AK2946" s="373">
        <f>IPMT('Assumptions (T&amp;D)'!$C$20,Model!AF$1,'Assumptions (T&amp;D)'!$C$23,Model!$AB$2866)</f>
        <v>-0.06939673427</v>
      </c>
      <c r="AL2946" s="373">
        <f>IPMT('Assumptions (T&amp;D)'!$C$20,Model!AG$1,'Assumptions (T&amp;D)'!$C$23,Model!$AB$2866)</f>
        <v>-0.05912982639</v>
      </c>
      <c r="AM2946" s="373">
        <f>IPMT('Assumptions (T&amp;D)'!$C$20,Model!AH$1,'Assumptions (T&amp;D)'!$C$23,Model!$AB$2866)</f>
        <v>-0.04837524039</v>
      </c>
      <c r="AN2946" s="373">
        <f>IPMT('Assumptions (T&amp;D)'!$C$20,Model!AI$1,'Assumptions (T&amp;D)'!$C$23,Model!$AB$2866)</f>
        <v>-0.03710981156</v>
      </c>
      <c r="AO2946" s="373">
        <f>IPMT('Assumptions (T&amp;D)'!$C$20,Model!AJ$1,'Assumptions (T&amp;D)'!$C$23,Model!$AB$2866)</f>
        <v>-0.02530927485</v>
      </c>
      <c r="AP2946" s="373">
        <f>IPMT('Assumptions (T&amp;D)'!$C$20,Model!AK$1,'Assumptions (T&amp;D)'!$C$23,Model!$AB$2866)</f>
        <v>-0.01294821265</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-0.1469678866</v>
      </c>
      <c r="AD2947" s="373">
        <f>IPMT('Assumptions (T&amp;D)'!$C$20,Model!X$1,'Assumptions (T&amp;D)'!$C$23,Model!$AC$2866)</f>
        <v>-0.1400278963</v>
      </c>
      <c r="AE2947" s="373">
        <f>IPMT('Assumptions (T&amp;D)'!$C$20,Model!Y$1,'Assumptions (T&amp;D)'!$C$23,Model!$AC$2866)</f>
        <v>-0.1327582564</v>
      </c>
      <c r="AF2947" s="373">
        <f>IPMT('Assumptions (T&amp;D)'!$C$20,Model!Z$1,'Assumptions (T&amp;D)'!$C$23,Model!$AC$2866)</f>
        <v>-0.1251433086</v>
      </c>
      <c r="AG2947" s="373">
        <f>IPMT('Assumptions (T&amp;D)'!$C$20,Model!AA$1,'Assumptions (T&amp;D)'!$C$23,Model!$AC$2866)</f>
        <v>-0.1171666509</v>
      </c>
      <c r="AH2947" s="373">
        <f>IPMT('Assumptions (T&amp;D)'!$C$20,Model!AB$1,'Assumptions (T&amp;D)'!$C$23,Model!$AC$2866)</f>
        <v>-0.1088111018</v>
      </c>
      <c r="AI2947" s="373">
        <f>IPMT('Assumptions (T&amp;D)'!$C$20,Model!AC$1,'Assumptions (T&amp;D)'!$C$23,Model!$AC$2866)</f>
        <v>-0.1000586642</v>
      </c>
      <c r="AJ2947" s="373">
        <f>IPMT('Assumptions (T&amp;D)'!$C$20,Model!AD$1,'Assumptions (T&amp;D)'!$C$23,Model!$AC$2866)</f>
        <v>-0.09089048585</v>
      </c>
      <c r="AK2947" s="373">
        <f>IPMT('Assumptions (T&amp;D)'!$C$20,Model!AE$1,'Assumptions (T&amp;D)'!$C$23,Model!$AC$2866)</f>
        <v>-0.08128681898</v>
      </c>
      <c r="AL2947" s="373">
        <f>IPMT('Assumptions (T&amp;D)'!$C$20,Model!AF$1,'Assumptions (T&amp;D)'!$C$23,Model!$AC$2866)</f>
        <v>-0.07122697794</v>
      </c>
      <c r="AM2947" s="373">
        <f>IPMT('Assumptions (T&amp;D)'!$C$20,Model!AG$1,'Assumptions (T&amp;D)'!$C$23,Model!$AC$2866)</f>
        <v>-0.06068929446</v>
      </c>
      <c r="AN2947" s="373">
        <f>IPMT('Assumptions (T&amp;D)'!$C$20,Model!AH$1,'Assumptions (T&amp;D)'!$C$23,Model!$AC$2866)</f>
        <v>-0.049651071</v>
      </c>
      <c r="AO2947" s="373">
        <f>IPMT('Assumptions (T&amp;D)'!$C$20,Model!AI$1,'Assumptions (T&amp;D)'!$C$23,Model!$AC$2866)</f>
        <v>-0.03808853193</v>
      </c>
      <c r="AP2947" s="373">
        <f>IPMT('Assumptions (T&amp;D)'!$C$20,Model!AJ$1,'Assumptions (T&amp;D)'!$C$23,Model!$AC$2866)</f>
        <v>-0.02597677226</v>
      </c>
      <c r="AQ2947" s="373">
        <f>IPMT('Assumptions (T&amp;D)'!$C$20,Model!AK$1,'Assumptions (T&amp;D)'!$C$23,Model!$AC$2866)</f>
        <v>-0.013289704</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-0.150837677</v>
      </c>
      <c r="AE2948" s="373">
        <f>IPMT('Assumptions (T&amp;D)'!$C$20,Model!X$1,'Assumptions (T&amp;D)'!$C$23,Model!$AD$2866)</f>
        <v>-0.1437149508</v>
      </c>
      <c r="AF2948" s="373">
        <f>IPMT('Assumptions (T&amp;D)'!$C$20,Model!Y$1,'Assumptions (T&amp;D)'!$C$23,Model!$AD$2866)</f>
        <v>-0.1362538951</v>
      </c>
      <c r="AG2948" s="373">
        <f>IPMT('Assumptions (T&amp;D)'!$C$20,Model!Z$1,'Assumptions (T&amp;D)'!$C$23,Model!$AD$2866)</f>
        <v>-0.1284384392</v>
      </c>
      <c r="AH2948" s="373">
        <f>IPMT('Assumptions (T&amp;D)'!$C$20,Model!AA$1,'Assumptions (T&amp;D)'!$C$23,Model!$AD$2866)</f>
        <v>-0.1202517492</v>
      </c>
      <c r="AI2948" s="373">
        <f>IPMT('Assumptions (T&amp;D)'!$C$20,Model!AB$1,'Assumptions (T&amp;D)'!$C$23,Model!$AD$2866)</f>
        <v>-0.1116761914</v>
      </c>
      <c r="AJ2948" s="373">
        <f>IPMT('Assumptions (T&amp;D)'!$C$20,Model!AC$1,'Assumptions (T&amp;D)'!$C$23,Model!$AD$2866)</f>
        <v>-0.1026932946</v>
      </c>
      <c r="AK2948" s="373">
        <f>IPMT('Assumptions (T&amp;D)'!$C$20,Model!AD$1,'Assumptions (T&amp;D)'!$C$23,Model!$AD$2866)</f>
        <v>-0.09328371023</v>
      </c>
      <c r="AL2948" s="373">
        <f>IPMT('Assumptions (T&amp;D)'!$C$20,Model!AE$1,'Assumptions (T&amp;D)'!$C$23,Model!$AD$2866)</f>
        <v>-0.08342717059</v>
      </c>
      <c r="AM2948" s="373">
        <f>IPMT('Assumptions (T&amp;D)'!$C$20,Model!AF$1,'Assumptions (T&amp;D)'!$C$23,Model!$AD$2866)</f>
        <v>-0.07310244531</v>
      </c>
      <c r="AN2948" s="373">
        <f>IPMT('Assumptions (T&amp;D)'!$C$20,Model!AG$1,'Assumptions (T&amp;D)'!$C$23,Model!$AD$2866)</f>
        <v>-0.06228729559</v>
      </c>
      <c r="AO2948" s="373">
        <f>IPMT('Assumptions (T&amp;D)'!$C$20,Model!AH$1,'Assumptions (T&amp;D)'!$C$23,Model!$AD$2866)</f>
        <v>-0.05095842625</v>
      </c>
      <c r="AP2948" s="373">
        <f>IPMT('Assumptions (T&amp;D)'!$C$20,Model!AI$1,'Assumptions (T&amp;D)'!$C$23,Model!$AD$2866)</f>
        <v>-0.03909143562</v>
      </c>
      <c r="AQ2948" s="373">
        <f>IPMT('Assumptions (T&amp;D)'!$C$20,Model!AJ$1,'Assumptions (T&amp;D)'!$C$23,Model!$AD$2866)</f>
        <v>-0.02666076293</v>
      </c>
      <c r="AR2948" s="373">
        <f>IPMT('Assumptions (T&amp;D)'!$C$20,Model!AK$1,'Assumptions (T&amp;D)'!$C$23,Model!$AD$2866)</f>
        <v>-0.0136396333</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-0.1548029935</v>
      </c>
      <c r="AF2949" s="373">
        <f>IPMT('Assumptions (T&amp;D)'!$C$20,Model!X$1,'Assumptions (T&amp;D)'!$C$23,Model!$AE$2866)</f>
        <v>-0.1474930206</v>
      </c>
      <c r="AG2949" s="373">
        <f>IPMT('Assumptions (T&amp;D)'!$C$20,Model!Y$1,'Assumptions (T&amp;D)'!$C$23,Model!$AE$2866)</f>
        <v>-0.1398358239</v>
      </c>
      <c r="AH2949" s="373">
        <f>IPMT('Assumptions (T&amp;D)'!$C$20,Model!Z$1,'Assumptions (T&amp;D)'!$C$23,Model!$AE$2866)</f>
        <v>-0.1318149104</v>
      </c>
      <c r="AI2949" s="373">
        <f>IPMT('Assumptions (T&amp;D)'!$C$20,Model!AA$1,'Assumptions (T&amp;D)'!$C$23,Model!$AE$2866)</f>
        <v>-0.1234130035</v>
      </c>
      <c r="AJ2949" s="373">
        <f>IPMT('Assumptions (T&amp;D)'!$C$20,Model!AB$1,'Assumptions (T&amp;D)'!$C$23,Model!$AE$2866)</f>
        <v>-0.114612006</v>
      </c>
      <c r="AK2949" s="373">
        <f>IPMT('Assumptions (T&amp;D)'!$C$20,Model!AC$1,'Assumptions (T&amp;D)'!$C$23,Model!$AE$2866)</f>
        <v>-0.1053929611</v>
      </c>
      <c r="AL2949" s="373">
        <f>IPMT('Assumptions (T&amp;D)'!$C$20,Model!AD$1,'Assumptions (T&amp;D)'!$C$23,Model!$AE$2866)</f>
        <v>-0.09573601158</v>
      </c>
      <c r="AM2949" s="373">
        <f>IPMT('Assumptions (T&amp;D)'!$C$20,Model!AE$1,'Assumptions (T&amp;D)'!$C$23,Model!$AE$2866)</f>
        <v>-0.08562035697</v>
      </c>
      <c r="AN2949" s="373">
        <f>IPMT('Assumptions (T&amp;D)'!$C$20,Model!AF$1,'Assumptions (T&amp;D)'!$C$23,Model!$AE$2866)</f>
        <v>-0.07502420877</v>
      </c>
      <c r="AO2949" s="373">
        <f>IPMT('Assumptions (T&amp;D)'!$C$20,Model!AG$1,'Assumptions (T&amp;D)'!$C$23,Model!$AE$2866)</f>
        <v>-0.06392474353</v>
      </c>
      <c r="AP2949" s="373">
        <f>IPMT('Assumptions (T&amp;D)'!$C$20,Model!AH$1,'Assumptions (T&amp;D)'!$C$23,Model!$AE$2866)</f>
        <v>-0.05229805369</v>
      </c>
      <c r="AQ2949" s="373">
        <f>IPMT('Assumptions (T&amp;D)'!$C$20,Model!AI$1,'Assumptions (T&amp;D)'!$C$23,Model!$AE$2866)</f>
        <v>-0.04011909608</v>
      </c>
      <c r="AR2949" s="373">
        <f>IPMT('Assumptions (T&amp;D)'!$C$20,Model!AJ$1,'Assumptions (T&amp;D)'!$C$23,Model!$AE$2866)</f>
        <v>-0.02736163798</v>
      </c>
      <c r="AS2949" s="373">
        <f>IPMT('Assumptions (T&amp;D)'!$C$20,Model!AK$1,'Assumptions (T&amp;D)'!$C$23,Model!$AE$2866)</f>
        <v>-0.01399820063</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-0.1588661</v>
      </c>
      <c r="AG2950" s="373">
        <f>IPMT('Assumptions (T&amp;D)'!$C$20,Model!X$1,'Assumptions (T&amp;D)'!$C$23,Model!$AF$2866)</f>
        <v>-0.1513642625</v>
      </c>
      <c r="AH2950" s="373">
        <f>IPMT('Assumptions (T&amp;D)'!$C$20,Model!Y$1,'Assumptions (T&amp;D)'!$C$23,Model!$AF$2866)</f>
        <v>-0.1435060878</v>
      </c>
      <c r="AI2950" s="373">
        <f>IPMT('Assumptions (T&amp;D)'!$C$20,Model!Z$1,'Assumptions (T&amp;D)'!$C$23,Model!$AF$2866)</f>
        <v>-0.1352746497</v>
      </c>
      <c r="AJ2950" s="373">
        <f>IPMT('Assumptions (T&amp;D)'!$C$20,Model!AA$1,'Assumptions (T&amp;D)'!$C$23,Model!$AF$2866)</f>
        <v>-0.1266522184</v>
      </c>
      <c r="AK2950" s="373">
        <f>IPMT('Assumptions (T&amp;D)'!$C$20,Model!AB$1,'Assumptions (T&amp;D)'!$C$23,Model!$AF$2866)</f>
        <v>-0.1176202215</v>
      </c>
      <c r="AL2950" s="373">
        <f>IPMT('Assumptions (T&amp;D)'!$C$20,Model!AC$1,'Assumptions (T&amp;D)'!$C$23,Model!$AF$2866)</f>
        <v>-0.1081592049</v>
      </c>
      <c r="AM2950" s="373">
        <f>IPMT('Assumptions (T&amp;D)'!$C$20,Model!AD$1,'Assumptions (T&amp;D)'!$C$23,Model!$AF$2866)</f>
        <v>-0.09824878988</v>
      </c>
      <c r="AN2950" s="373">
        <f>IPMT('Assumptions (T&amp;D)'!$C$20,Model!AE$1,'Assumptions (T&amp;D)'!$C$23,Model!$AF$2866)</f>
        <v>-0.08786763019</v>
      </c>
      <c r="AO2950" s="373">
        <f>IPMT('Assumptions (T&amp;D)'!$C$20,Model!AF$1,'Assumptions (T&amp;D)'!$C$23,Model!$AF$2866)</f>
        <v>-0.07699336542</v>
      </c>
      <c r="AP2950" s="373">
        <f>IPMT('Assumptions (T&amp;D)'!$C$20,Model!AG$1,'Assumptions (T&amp;D)'!$C$23,Model!$AF$2866)</f>
        <v>-0.06560257307</v>
      </c>
      <c r="AQ2950" s="373">
        <f>IPMT('Assumptions (T&amp;D)'!$C$20,Model!AH$1,'Assumptions (T&amp;D)'!$C$23,Model!$AF$2866)</f>
        <v>-0.05367071808</v>
      </c>
      <c r="AR2950" s="373">
        <f>IPMT('Assumptions (T&amp;D)'!$C$20,Model!AI$1,'Assumptions (T&amp;D)'!$C$23,Model!$AF$2866)</f>
        <v>-0.04117209998</v>
      </c>
      <c r="AS2950" s="373">
        <f>IPMT('Assumptions (T&amp;D)'!$C$20,Model!AJ$1,'Assumptions (T&amp;D)'!$C$23,Model!$AF$2866)</f>
        <v>-0.02807979752</v>
      </c>
      <c r="AT2950" s="373">
        <f>IPMT('Assumptions (T&amp;D)'!$C$20,Model!AK$1,'Assumptions (T&amp;D)'!$C$23,Model!$AF$2866)</f>
        <v>-0.0143656107</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-0.1630293121</v>
      </c>
      <c r="AH2951" s="373">
        <f>IPMT('Assumptions (T&amp;D)'!$C$20,Model!X$1,'Assumptions (T&amp;D)'!$C$23,Model!$AG$2866)</f>
        <v>-0.1553308831</v>
      </c>
      <c r="AI2951" s="373">
        <f>IPMT('Assumptions (T&amp;D)'!$C$20,Model!Y$1,'Assumptions (T&amp;D)'!$C$23,Model!$AG$2866)</f>
        <v>-0.1472667786</v>
      </c>
      <c r="AJ2951" s="373">
        <f>IPMT('Assumptions (T&amp;D)'!$C$20,Model!Z$1,'Assumptions (T&amp;D)'!$C$23,Model!$AG$2866)</f>
        <v>-0.1388196292</v>
      </c>
      <c r="AK2951" s="373">
        <f>IPMT('Assumptions (T&amp;D)'!$C$20,Model!AA$1,'Assumptions (T&amp;D)'!$C$23,Model!$AG$2866)</f>
        <v>-0.1299712402</v>
      </c>
      <c r="AL2951" s="373">
        <f>IPMT('Assumptions (T&amp;D)'!$C$20,Model!AB$1,'Assumptions (T&amp;D)'!$C$23,Model!$AG$2866)</f>
        <v>-0.1207025528</v>
      </c>
      <c r="AM2951" s="373">
        <f>IPMT('Assumptions (T&amp;D)'!$C$20,Model!AC$1,'Assumptions (T&amp;D)'!$C$23,Model!$AG$2866)</f>
        <v>-0.1109936026</v>
      </c>
      <c r="AN2951" s="373">
        <f>IPMT('Assumptions (T&amp;D)'!$C$20,Model!AD$1,'Assumptions (T&amp;D)'!$C$23,Model!$AG$2866)</f>
        <v>-0.1008234774</v>
      </c>
      <c r="AO2951" s="373">
        <f>IPMT('Assumptions (T&amp;D)'!$C$20,Model!AE$1,'Assumptions (T&amp;D)'!$C$23,Model!$AG$2866)</f>
        <v>-0.09017027115</v>
      </c>
      <c r="AP2951" s="373">
        <f>IPMT('Assumptions (T&amp;D)'!$C$20,Model!AF$1,'Assumptions (T&amp;D)'!$C$23,Model!$AG$2866)</f>
        <v>-0.07901103764</v>
      </c>
      <c r="AQ2951" s="373">
        <f>IPMT('Assumptions (T&amp;D)'!$C$20,Model!AG$1,'Assumptions (T&amp;D)'!$C$23,Model!$AG$2866)</f>
        <v>-0.06732174054</v>
      </c>
      <c r="AR2951" s="373">
        <f>IPMT('Assumptions (T&amp;D)'!$C$20,Model!AH$1,'Assumptions (T&amp;D)'!$C$23,Model!$AG$2866)</f>
        <v>-0.05507720183</v>
      </c>
      <c r="AS2951" s="373">
        <f>IPMT('Assumptions (T&amp;D)'!$C$20,Model!AI$1,'Assumptions (T&amp;D)'!$C$23,Model!$AG$2866)</f>
        <v>-0.04225104753</v>
      </c>
      <c r="AT2951" s="373">
        <f>IPMT('Assumptions (T&amp;D)'!$C$20,Model!AJ$1,'Assumptions (T&amp;D)'!$C$23,Model!$AG$2866)</f>
        <v>-0.0288156509</v>
      </c>
      <c r="AU2951" s="373">
        <f>IPMT('Assumptions (T&amp;D)'!$C$20,Model!AK$1,'Assumptions (T&amp;D)'!$C$23,Model!$AG$2866)</f>
        <v>-0.01474207292</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-0.1672949993</v>
      </c>
      <c r="AI2952" s="373">
        <f>IPMT('Assumptions (T&amp;D)'!$C$20,Model!X$1,'Assumptions (T&amp;D)'!$C$23,Model!$AH$2866)</f>
        <v>-0.1593951397</v>
      </c>
      <c r="AJ2952" s="373">
        <f>IPMT('Assumptions (T&amp;D)'!$C$20,Model!Y$1,'Assumptions (T&amp;D)'!$C$23,Model!$AH$2866)</f>
        <v>-0.1511200367</v>
      </c>
      <c r="AK2952" s="373">
        <f>IPMT('Assumptions (T&amp;D)'!$C$20,Model!Z$1,'Assumptions (T&amp;D)'!$C$23,Model!$AH$2866)</f>
        <v>-0.1424518663</v>
      </c>
      <c r="AL2952" s="373">
        <f>IPMT('Assumptions (T&amp;D)'!$C$20,Model!AA$1,'Assumptions (T&amp;D)'!$C$23,Model!$AH$2866)</f>
        <v>-0.1333719579</v>
      </c>
      <c r="AM2952" s="373">
        <f>IPMT('Assumptions (T&amp;D)'!$C$20,Model!AB$1,'Assumptions (T&amp;D)'!$C$23,Model!$AH$2866)</f>
        <v>-0.1238607537</v>
      </c>
      <c r="AN2952" s="373">
        <f>IPMT('Assumptions (T&amp;D)'!$C$20,Model!AC$1,'Assumptions (T&amp;D)'!$C$23,Model!$AH$2866)</f>
        <v>-0.1138977674</v>
      </c>
      <c r="AO2952" s="373">
        <f>IPMT('Assumptions (T&amp;D)'!$C$20,Model!AD$1,'Assumptions (T&amp;D)'!$C$23,Model!$AH$2866)</f>
        <v>-0.1034615393</v>
      </c>
      <c r="AP2952" s="373">
        <f>IPMT('Assumptions (T&amp;D)'!$C$20,Model!AE$1,'Assumptions (T&amp;D)'!$C$23,Model!$AH$2866)</f>
        <v>-0.09252959026</v>
      </c>
      <c r="AQ2952" s="373">
        <f>IPMT('Assumptions (T&amp;D)'!$C$20,Model!AF$1,'Assumptions (T&amp;D)'!$C$23,Model!$AH$2866)</f>
        <v>-0.08107837368</v>
      </c>
      <c r="AR2952" s="373">
        <f>IPMT('Assumptions (T&amp;D)'!$C$20,Model!AG$1,'Assumptions (T&amp;D)'!$C$23,Model!$AH$2866)</f>
        <v>-0.06908322431</v>
      </c>
      <c r="AS2952" s="373">
        <f>IPMT('Assumptions (T&amp;D)'!$C$20,Model!AH$1,'Assumptions (T&amp;D)'!$C$23,Model!$AH$2866)</f>
        <v>-0.05651830534</v>
      </c>
      <c r="AT2952" s="373">
        <f>IPMT('Assumptions (T&amp;D)'!$C$20,Model!AI$1,'Assumptions (T&amp;D)'!$C$23,Model!$AH$2866)</f>
        <v>-0.04335655273</v>
      </c>
      <c r="AU2952" s="373">
        <f>IPMT('Assumptions (T&amp;D)'!$C$20,Model!AJ$1,'Assumptions (T&amp;D)'!$C$23,Model!$AH$2866)</f>
        <v>-0.02956961686</v>
      </c>
      <c r="AV2952" s="373">
        <f>IPMT('Assumptions (T&amp;D)'!$C$20,Model!AK$1,'Assumptions (T&amp;D)'!$C$23,Model!$AH$2866)</f>
        <v>-0.01512780155</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-0.1716655853</v>
      </c>
      <c r="AJ2953" s="373">
        <f>IPMT('Assumptions (T&amp;D)'!$C$20,Model!X$1,'Assumptions (T&amp;D)'!$C$23,Model!$AI$2866)</f>
        <v>-0.1635593416</v>
      </c>
      <c r="AK2953" s="373">
        <f>IPMT('Assumptions (T&amp;D)'!$C$20,Model!Y$1,'Assumptions (T&amp;D)'!$C$23,Model!$AI$2866)</f>
        <v>-0.1550680514</v>
      </c>
      <c r="AL2953" s="373">
        <f>IPMT('Assumptions (T&amp;D)'!$C$20,Model!Z$1,'Assumptions (T&amp;D)'!$C$23,Model!$AI$2866)</f>
        <v>-0.1461734248</v>
      </c>
      <c r="AM2953" s="373">
        <f>IPMT('Assumptions (T&amp;D)'!$C$20,Model!AA$1,'Assumptions (T&amp;D)'!$C$23,Model!$AI$2866)</f>
        <v>-0.1368563035</v>
      </c>
      <c r="AN2953" s="373">
        <f>IPMT('Assumptions (T&amp;D)'!$C$20,Model!AB$1,'Assumptions (T&amp;D)'!$C$23,Model!$AI$2866)</f>
        <v>-0.127096619</v>
      </c>
      <c r="AO2953" s="373">
        <f>IPMT('Assumptions (T&amp;D)'!$C$20,Model!AC$1,'Assumptions (T&amp;D)'!$C$23,Model!$AI$2866)</f>
        <v>-0.1168733494</v>
      </c>
      <c r="AP2953" s="373">
        <f>IPMT('Assumptions (T&amp;D)'!$C$20,Model!AD$1,'Assumptions (T&amp;D)'!$C$23,Model!$AI$2866)</f>
        <v>-0.1061644745</v>
      </c>
      <c r="AQ2953" s="373">
        <f>IPMT('Assumptions (T&amp;D)'!$C$20,Model!AE$1,'Assumptions (T&amp;D)'!$C$23,Model!$AI$2866)</f>
        <v>-0.09494692808</v>
      </c>
      <c r="AR2953" s="373">
        <f>IPMT('Assumptions (T&amp;D)'!$C$20,Model!AF$1,'Assumptions (T&amp;D)'!$C$23,Model!$AI$2866)</f>
        <v>-0.08319654819</v>
      </c>
      <c r="AS2953" s="373">
        <f>IPMT('Assumptions (T&amp;D)'!$C$20,Model!AG$1,'Assumptions (T&amp;D)'!$C$23,Model!$AI$2866)</f>
        <v>-0.07088802524</v>
      </c>
      <c r="AT2953" s="373">
        <f>IPMT('Assumptions (T&amp;D)'!$C$20,Model!AH$1,'Assumptions (T&amp;D)'!$C$23,Model!$AI$2866)</f>
        <v>-0.05799484746</v>
      </c>
      <c r="AU2953" s="373">
        <f>IPMT('Assumptions (T&amp;D)'!$C$20,Model!AI$1,'Assumptions (T&amp;D)'!$C$23,Model!$AI$2866)</f>
        <v>-0.04448924374</v>
      </c>
      <c r="AV2953" s="373">
        <f>IPMT('Assumptions (T&amp;D)'!$C$20,Model!AJ$1,'Assumptions (T&amp;D)'!$C$23,Model!$AI$2866)</f>
        <v>-0.03034212383</v>
      </c>
      <c r="AW2953" s="373">
        <f>IPMT('Assumptions (T&amp;D)'!$C$20,Model!AK$1,'Assumptions (T&amp;D)'!$C$23,Model!$AI$2866)</f>
        <v>-0.01552301573</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-0.1761435496</v>
      </c>
      <c r="AK2954" s="373">
        <f>IPMT('Assumptions (T&amp;D)'!$C$20,Model!X$1,'Assumptions (T&amp;D)'!$C$23,Model!$AJ$2866)</f>
        <v>-0.1678258514</v>
      </c>
      <c r="AL2954" s="373">
        <f>IPMT('Assumptions (T&amp;D)'!$C$20,Model!Y$1,'Assumptions (T&amp;D)'!$C$23,Model!$AJ$2866)</f>
        <v>-0.1591130625</v>
      </c>
      <c r="AM2954" s="373">
        <f>IPMT('Assumptions (T&amp;D)'!$C$20,Model!Z$1,'Assumptions (T&amp;D)'!$C$23,Model!$AJ$2866)</f>
        <v>-0.1499864161</v>
      </c>
      <c r="AN2954" s="373">
        <f>IPMT('Assumptions (T&amp;D)'!$C$20,Model!AA$1,'Assumptions (T&amp;D)'!$C$23,Model!$AJ$2866)</f>
        <v>-0.140426254</v>
      </c>
      <c r="AO2954" s="373">
        <f>IPMT('Assumptions (T&amp;D)'!$C$20,Model!AB$1,'Assumptions (T&amp;D)'!$C$23,Model!$AJ$2866)</f>
        <v>-0.1304119843</v>
      </c>
      <c r="AP2954" s="373">
        <f>IPMT('Assumptions (T&amp;D)'!$C$20,Model!AC$1,'Assumptions (T&amp;D)'!$C$23,Model!$AJ$2866)</f>
        <v>-0.1199220367</v>
      </c>
      <c r="AQ2954" s="373">
        <f>IPMT('Assumptions (T&amp;D)'!$C$20,Model!AD$1,'Assumptions (T&amp;D)'!$C$23,Model!$AJ$2866)</f>
        <v>-0.1089338166</v>
      </c>
      <c r="AR2954" s="373">
        <f>IPMT('Assumptions (T&amp;D)'!$C$20,Model!AE$1,'Assumptions (T&amp;D)'!$C$23,Model!$AJ$2866)</f>
        <v>-0.09742365603</v>
      </c>
      <c r="AS2954" s="373">
        <f>IPMT('Assumptions (T&amp;D)'!$C$20,Model!AF$1,'Assumptions (T&amp;D)'!$C$23,Model!$AJ$2866)</f>
        <v>-0.08536676286</v>
      </c>
      <c r="AT2954" s="373">
        <f>IPMT('Assumptions (T&amp;D)'!$C$20,Model!AG$1,'Assumptions (T&amp;D)'!$C$23,Model!$AJ$2866)</f>
        <v>-0.07273716725</v>
      </c>
      <c r="AU2954" s="373">
        <f>IPMT('Assumptions (T&amp;D)'!$C$20,Model!AH$1,'Assumptions (T&amp;D)'!$C$23,Model!$AJ$2866)</f>
        <v>-0.05950766586</v>
      </c>
      <c r="AV2954" s="373">
        <f>IPMT('Assumptions (T&amp;D)'!$C$20,Model!AI$1,'Assumptions (T&amp;D)'!$C$23,Model!$AJ$2866)</f>
        <v>-0.04564976315</v>
      </c>
      <c r="AW2954" s="373">
        <f>IPMT('Assumptions (T&amp;D)'!$C$20,Model!AJ$1,'Assumptions (T&amp;D)'!$C$23,Model!$AJ$2866)</f>
        <v>-0.03113361006</v>
      </c>
      <c r="AX2954" s="373">
        <f>IPMT('Assumptions (T&amp;D)'!$C$20,Model!AK$1,'Assumptions (T&amp;D)'!$C$23,Model!$AJ$2866)</f>
        <v>-0.0159279397</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-0.1807314288</v>
      </c>
      <c r="AL2955" s="373">
        <f>IPMT('Assumptions (T&amp;D)'!$C$20,Model!X$1,'Assumptions (T&amp;D)'!$C$23,Model!$AK$2866)</f>
        <v>-0.1721970857</v>
      </c>
      <c r="AM2955" s="373">
        <f>IPMT('Assumptions (T&amp;D)'!$C$20,Model!Y$1,'Assumptions (T&amp;D)'!$C$23,Model!$AK$2866)</f>
        <v>-0.1632573613</v>
      </c>
      <c r="AN2955" s="373">
        <f>IPMT('Assumptions (T&amp;D)'!$C$20,Model!Z$1,'Assumptions (T&amp;D)'!$C$23,Model!$AK$2866)</f>
        <v>-0.153893</v>
      </c>
      <c r="AO2955" s="373">
        <f>IPMT('Assumptions (T&amp;D)'!$C$20,Model!AA$1,'Assumptions (T&amp;D)'!$C$23,Model!$AK$2866)</f>
        <v>-0.1440838315</v>
      </c>
      <c r="AP2955" s="373">
        <f>IPMT('Assumptions (T&amp;D)'!$C$20,Model!AB$1,'Assumptions (T&amp;D)'!$C$23,Model!$AK$2866)</f>
        <v>-0.1338087276</v>
      </c>
      <c r="AQ2955" s="373">
        <f>IPMT('Assumptions (T&amp;D)'!$C$20,Model!AC$1,'Assumptions (T&amp;D)'!$C$23,Model!$AK$2866)</f>
        <v>-0.1230455562</v>
      </c>
      <c r="AR2955" s="373">
        <f>IPMT('Assumptions (T&amp;D)'!$C$20,Model!AD$1,'Assumptions (T&amp;D)'!$C$23,Model!$AK$2866)</f>
        <v>-0.1117711341</v>
      </c>
      <c r="AS2955" s="373">
        <f>IPMT('Assumptions (T&amp;D)'!$C$20,Model!AE$1,'Assumptions (T&amp;D)'!$C$23,Model!$AK$2866)</f>
        <v>-0.09996117706</v>
      </c>
      <c r="AT2955" s="373">
        <f>IPMT('Assumptions (T&amp;D)'!$C$20,Model!AF$1,'Assumptions (T&amp;D)'!$C$23,Model!$AK$2866)</f>
        <v>-0.08759024701</v>
      </c>
      <c r="AU2955" s="373">
        <f>IPMT('Assumptions (T&amp;D)'!$C$20,Model!AG$1,'Assumptions (T&amp;D)'!$C$23,Model!$AK$2866)</f>
        <v>-0.07463169779</v>
      </c>
      <c r="AV2955" s="373">
        <f>IPMT('Assumptions (T&amp;D)'!$C$20,Model!AH$1,'Assumptions (T&amp;D)'!$C$23,Model!$AK$2866)</f>
        <v>-0.06105761748</v>
      </c>
      <c r="AW2955" s="373">
        <f>IPMT('Assumptions (T&amp;D)'!$C$20,Model!AI$1,'Assumptions (T&amp;D)'!$C$23,Model!$AK$2866)</f>
        <v>-0.04683876835</v>
      </c>
      <c r="AX2955" s="373">
        <f>IPMT('Assumptions (T&amp;D)'!$C$20,Model!AJ$1,'Assumptions (T&amp;D)'!$C$23,Model!$AK$2866)</f>
        <v>-0.03194452389</v>
      </c>
      <c r="AY2955" s="373">
        <f>IPMT('Assumptions (T&amp;D)'!$C$20,Model!AK$1,'Assumptions (T&amp;D)'!$C$23,Model!$AK$2866)</f>
        <v>-0.01634280282</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-0.1854318176</v>
      </c>
      <c r="AM2956" s="373">
        <f>IPMT('Assumptions (T&amp;D)'!$C$20,Model!X$1,'Assumptions (T&amp;D)'!$C$23,Model!$AL$2866)</f>
        <v>-0.1766755169</v>
      </c>
      <c r="AN2956" s="373">
        <f>IPMT('Assumptions (T&amp;D)'!$C$20,Model!Y$1,'Assumptions (T&amp;D)'!$C$23,Model!$AL$2866)</f>
        <v>-0.1675032918</v>
      </c>
      <c r="AO2956" s="373">
        <f>IPMT('Assumptions (T&amp;D)'!$C$20,Model!Z$1,'Assumptions (T&amp;D)'!$C$23,Model!$AL$2866)</f>
        <v>-0.157895386</v>
      </c>
      <c r="AP2956" s="373">
        <f>IPMT('Assumptions (T&amp;D)'!$C$20,Model!AA$1,'Assumptions (T&amp;D)'!$C$23,Model!$AL$2866)</f>
        <v>-0.1478311047</v>
      </c>
      <c r="AQ2956" s="373">
        <f>IPMT('Assumptions (T&amp;D)'!$C$20,Model!AB$1,'Assumptions (T&amp;D)'!$C$23,Model!$AL$2866)</f>
        <v>-0.1372887701</v>
      </c>
      <c r="AR2956" s="373">
        <f>IPMT('Assumptions (T&amp;D)'!$C$20,Model!AC$1,'Assumptions (T&amp;D)'!$C$23,Model!$AL$2866)</f>
        <v>-0.1262456745</v>
      </c>
      <c r="AS2956" s="373">
        <f>IPMT('Assumptions (T&amp;D)'!$C$20,Model!AD$1,'Assumptions (T&amp;D)'!$C$23,Model!$AL$2866)</f>
        <v>-0.114678032</v>
      </c>
      <c r="AT2956" s="373">
        <f>IPMT('Assumptions (T&amp;D)'!$C$20,Model!AE$1,'Assumptions (T&amp;D)'!$C$23,Model!$AL$2866)</f>
        <v>-0.1025609264</v>
      </c>
      <c r="AU2956" s="373">
        <f>IPMT('Assumptions (T&amp;D)'!$C$20,Model!AF$1,'Assumptions (T&amp;D)'!$C$23,Model!$AL$2866)</f>
        <v>-0.08986825824</v>
      </c>
      <c r="AV2956" s="373">
        <f>IPMT('Assumptions (T&amp;D)'!$C$20,Model!AG$1,'Assumptions (T&amp;D)'!$C$23,Model!$AL$2866)</f>
        <v>-0.07657268838</v>
      </c>
      <c r="AW2956" s="373">
        <f>IPMT('Assumptions (T&amp;D)'!$C$20,Model!AH$1,'Assumptions (T&amp;D)'!$C$23,Model!$AL$2866)</f>
        <v>-0.06264557895</v>
      </c>
      <c r="AX2956" s="373">
        <f>IPMT('Assumptions (T&amp;D)'!$C$20,Model!AI$1,'Assumptions (T&amp;D)'!$C$23,Model!$AL$2866)</f>
        <v>-0.04805693183</v>
      </c>
      <c r="AY2956" s="373">
        <f>IPMT('Assumptions (T&amp;D)'!$C$20,Model!AJ$1,'Assumptions (T&amp;D)'!$C$23,Model!$AL$2866)</f>
        <v>-0.03277532397</v>
      </c>
      <c r="AZ2956" s="373">
        <f>IPMT('Assumptions (T&amp;D)'!$C$20,Model!AK$1,'Assumptions (T&amp;D)'!$C$23,Model!$AL$2866)</f>
        <v>-0.01676783974</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-0.1902473707</v>
      </c>
      <c r="AN2957" s="373">
        <f>IPMT('Assumptions (T&amp;D)'!$C$20,Model!X$1,'Assumptions (T&amp;D)'!$C$23,Model!$AM$2866)</f>
        <v>-0.1812636741</v>
      </c>
      <c r="AO2957" s="373">
        <f>IPMT('Assumptions (T&amp;D)'!$C$20,Model!Y$1,'Assumptions (T&amp;D)'!$C$23,Model!$AM$2866)</f>
        <v>-0.1718532518</v>
      </c>
      <c r="AP2957" s="373">
        <f>IPMT('Assumptions (T&amp;D)'!$C$20,Model!Z$1,'Assumptions (T&amp;D)'!$C$23,Model!$AM$2866)</f>
        <v>-0.1619958345</v>
      </c>
      <c r="AQ2957" s="373">
        <f>IPMT('Assumptions (T&amp;D)'!$C$20,Model!AA$1,'Assumptions (T&amp;D)'!$C$23,Model!$AM$2866)</f>
        <v>-0.1516701899</v>
      </c>
      <c r="AR2957" s="373">
        <f>IPMT('Assumptions (T&amp;D)'!$C$20,Model!AB$1,'Assumptions (T&amp;D)'!$C$23,Model!$AM$2866)</f>
        <v>-0.1408540771</v>
      </c>
      <c r="AS2957" s="373">
        <f>IPMT('Assumptions (T&amp;D)'!$C$20,Model!AC$1,'Assumptions (T&amp;D)'!$C$23,Model!$AM$2866)</f>
        <v>-0.129524199</v>
      </c>
      <c r="AT2957" s="373">
        <f>IPMT('Assumptions (T&amp;D)'!$C$20,Model!AD$1,'Assumptions (T&amp;D)'!$C$23,Model!$AM$2866)</f>
        <v>-0.1176561517</v>
      </c>
      <c r="AU2957" s="373">
        <f>IPMT('Assumptions (T&amp;D)'!$C$20,Model!AE$1,'Assumptions (T&amp;D)'!$C$23,Model!$AM$2866)</f>
        <v>-0.1052243721</v>
      </c>
      <c r="AV2957" s="373">
        <f>IPMT('Assumptions (T&amp;D)'!$C$20,Model!AF$1,'Assumptions (T&amp;D)'!$C$23,Model!$AM$2866)</f>
        <v>-0.09220208301</v>
      </c>
      <c r="AW2957" s="373">
        <f>IPMT('Assumptions (T&amp;D)'!$C$20,Model!AG$1,'Assumptions (T&amp;D)'!$C$23,Model!$AM$2866)</f>
        <v>-0.07856123518</v>
      </c>
      <c r="AX2957" s="373">
        <f>IPMT('Assumptions (T&amp;D)'!$C$20,Model!AH$1,'Assumptions (T&amp;D)'!$C$23,Model!$AM$2866)</f>
        <v>-0.06427244707</v>
      </c>
      <c r="AY2957" s="373">
        <f>IPMT('Assumptions (T&amp;D)'!$C$20,Model!AI$1,'Assumptions (T&amp;D)'!$C$23,Model!$AM$2866)</f>
        <v>-0.04930494153</v>
      </c>
      <c r="AZ2957" s="373">
        <f>IPMT('Assumptions (T&amp;D)'!$C$20,Model!AJ$1,'Assumptions (T&amp;D)'!$C$23,Model!$AM$2866)</f>
        <v>-0.03362647948</v>
      </c>
      <c r="BA2957" s="373">
        <f>IPMT('Assumptions (T&amp;D)'!$C$20,Model!AK$1,'Assumptions (T&amp;D)'!$C$23,Model!$AM$2866)</f>
        <v>-0.01720329048</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-0.1951808035</v>
      </c>
      <c r="AO2958" s="373">
        <f>IPMT('Assumptions (T&amp;D)'!$C$20,Model!X$1,'Assumptions (T&amp;D)'!$C$23,Model!$AN$2866)</f>
        <v>-0.1859641446</v>
      </c>
      <c r="AP2958" s="373">
        <f>IPMT('Assumptions (T&amp;D)'!$C$20,Model!Y$1,'Assumptions (T&amp;D)'!$C$23,Model!$AN$2866)</f>
        <v>-0.1763096943</v>
      </c>
      <c r="AQ2958" s="373">
        <f>IPMT('Assumptions (T&amp;D)'!$C$20,Model!Z$1,'Assumptions (T&amp;D)'!$C$23,Model!$AN$2866)</f>
        <v>-0.1661966577</v>
      </c>
      <c r="AR2958" s="373">
        <f>IPMT('Assumptions (T&amp;D)'!$C$20,Model!AA$1,'Assumptions (T&amp;D)'!$C$23,Model!$AN$2866)</f>
        <v>-0.1556032518</v>
      </c>
      <c r="AS2958" s="373">
        <f>IPMT('Assumptions (T&amp;D)'!$C$20,Model!AB$1,'Assumptions (T&amp;D)'!$C$23,Model!$AN$2866)</f>
        <v>-0.1445066591</v>
      </c>
      <c r="AT2958" s="373">
        <f>IPMT('Assumptions (T&amp;D)'!$C$20,Model!AC$1,'Assumptions (T&amp;D)'!$C$23,Model!$AN$2866)</f>
        <v>-0.1328829783</v>
      </c>
      <c r="AU2958" s="373">
        <f>IPMT('Assumptions (T&amp;D)'!$C$20,Model!AD$1,'Assumptions (T&amp;D)'!$C$23,Model!$AN$2866)</f>
        <v>-0.1207071726</v>
      </c>
      <c r="AV2958" s="373">
        <f>IPMT('Assumptions (T&amp;D)'!$C$20,Model!AE$1,'Assumptions (T&amp;D)'!$C$23,Model!$AN$2866)</f>
        <v>-0.1079530162</v>
      </c>
      <c r="AW2958" s="373">
        <f>IPMT('Assumptions (T&amp;D)'!$C$20,Model!AF$1,'Assumptions (T&amp;D)'!$C$23,Model!$AN$2866)</f>
        <v>-0.09459303735</v>
      </c>
      <c r="AX2958" s="373">
        <f>IPMT('Assumptions (T&amp;D)'!$C$20,Model!AG$1,'Assumptions (T&amp;D)'!$C$23,Model!$AN$2866)</f>
        <v>-0.0805984595</v>
      </c>
      <c r="AY2958" s="373">
        <f>IPMT('Assumptions (T&amp;D)'!$C$20,Model!AH$1,'Assumptions (T&amp;D)'!$C$23,Model!$AN$2866)</f>
        <v>-0.06593913921</v>
      </c>
      <c r="AZ2958" s="373">
        <f>IPMT('Assumptions (T&amp;D)'!$C$20,Model!AI$1,'Assumptions (T&amp;D)'!$C$23,Model!$AN$2866)</f>
        <v>-0.05058350119</v>
      </c>
      <c r="BA2958" s="373">
        <f>IPMT('Assumptions (T&amp;D)'!$C$20,Model!AJ$1,'Assumptions (T&amp;D)'!$C$23,Model!$AN$2866)</f>
        <v>-0.03449847038</v>
      </c>
      <c r="BB2958" s="373">
        <f>IPMT('Assumptions (T&amp;D)'!$C$20,Model!AK$1,'Assumptions (T&amp;D)'!$C$23,Model!$AN$2866)</f>
        <v>-0.0176494006</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-0.2002348937</v>
      </c>
      <c r="AP2959" s="373">
        <f>IPMT('Assumptions (T&amp;D)'!$C$20,Model!X$1,'Assumptions (T&amp;D)'!$C$23,Model!$AO$2866)</f>
        <v>-0.1907795749</v>
      </c>
      <c r="AQ2959" s="373">
        <f>IPMT('Assumptions (T&amp;D)'!$C$20,Model!Y$1,'Assumptions (T&amp;D)'!$C$23,Model!$AO$2866)</f>
        <v>-0.1808751284</v>
      </c>
      <c r="AR2959" s="373">
        <f>IPMT('Assumptions (T&amp;D)'!$C$20,Model!Z$1,'Assumptions (T&amp;D)'!$C$23,Model!$AO$2866)</f>
        <v>-0.1705002207</v>
      </c>
      <c r="AS2959" s="373">
        <f>IPMT('Assumptions (T&amp;D)'!$C$20,Model!AA$1,'Assumptions (T&amp;D)'!$C$23,Model!$AO$2866)</f>
        <v>-0.1596325049</v>
      </c>
      <c r="AT2959" s="373">
        <f>IPMT('Assumptions (T&amp;D)'!$C$20,Model!AB$1,'Assumptions (T&amp;D)'!$C$23,Model!$AO$2866)</f>
        <v>-0.1482485726</v>
      </c>
      <c r="AU2959" s="373">
        <f>IPMT('Assumptions (T&amp;D)'!$C$20,Model!AC$1,'Assumptions (T&amp;D)'!$C$23,Model!$AO$2866)</f>
        <v>-0.1363239036</v>
      </c>
      <c r="AV2959" s="373">
        <f>IPMT('Assumptions (T&amp;D)'!$C$20,Model!AD$1,'Assumptions (T&amp;D)'!$C$23,Model!$AO$2866)</f>
        <v>-0.1238328127</v>
      </c>
      <c r="AW2959" s="373">
        <f>IPMT('Assumptions (T&amp;D)'!$C$20,Model!AE$1,'Assumptions (T&amp;D)'!$C$23,Model!$AO$2866)</f>
        <v>-0.110748395</v>
      </c>
      <c r="AX2959" s="373">
        <f>IPMT('Assumptions (T&amp;D)'!$C$20,Model!AF$1,'Assumptions (T&amp;D)'!$C$23,Model!$AO$2866)</f>
        <v>-0.0970424675</v>
      </c>
      <c r="AY2959" s="373">
        <f>IPMT('Assumptions (T&amp;D)'!$C$20,Model!AG$1,'Assumptions (T&amp;D)'!$C$23,Model!$AO$2866)</f>
        <v>-0.08268550843</v>
      </c>
      <c r="AZ2959" s="373">
        <f>IPMT('Assumptions (T&amp;D)'!$C$20,Model!AH$1,'Assumptions (T&amp;D)'!$C$23,Model!$AO$2866)</f>
        <v>-0.06764659379</v>
      </c>
      <c r="BA2959" s="373">
        <f>IPMT('Assumptions (T&amp;D)'!$C$20,Model!AI$1,'Assumptions (T&amp;D)'!$C$23,Model!$AO$2866)</f>
        <v>-0.05189333072</v>
      </c>
      <c r="BB2959" s="373">
        <f>IPMT('Assumptions (T&amp;D)'!$C$20,Model!AJ$1,'Assumptions (T&amp;D)'!$C$23,Model!$AO$2866)</f>
        <v>-0.03539178764</v>
      </c>
      <c r="BC2959" s="373">
        <f>IPMT('Assumptions (T&amp;D)'!$C$20,Model!AK$1,'Assumptions (T&amp;D)'!$C$23,Model!$AO$2866)</f>
        <v>-0.01810642127</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-0.2054124829</v>
      </c>
      <c r="AQ2960" s="373">
        <f>IPMT('Assumptions (T&amp;D)'!$C$20,Model!X$1,'Assumptions (T&amp;D)'!$C$23,Model!$AP$2866)</f>
        <v>-0.1957126725</v>
      </c>
      <c r="AR2960" s="373">
        <f>IPMT('Assumptions (T&amp;D)'!$C$20,Model!Y$1,'Assumptions (T&amp;D)'!$C$23,Model!$AP$2866)</f>
        <v>-0.185552121</v>
      </c>
      <c r="AS2960" s="373">
        <f>IPMT('Assumptions (T&amp;D)'!$C$20,Model!Z$1,'Assumptions (T&amp;D)'!$C$23,Model!$AP$2866)</f>
        <v>-0.1749089434</v>
      </c>
      <c r="AT2960" s="373">
        <f>IPMT('Assumptions (T&amp;D)'!$C$20,Model!AA$1,'Assumptions (T&amp;D)'!$C$23,Model!$AP$2866)</f>
        <v>-0.1637602148</v>
      </c>
      <c r="AU2960" s="373">
        <f>IPMT('Assumptions (T&amp;D)'!$C$20,Model!AB$1,'Assumptions (T&amp;D)'!$C$23,Model!$AP$2866)</f>
        <v>-0.1520819215</v>
      </c>
      <c r="AV2960" s="373">
        <f>IPMT('Assumptions (T&amp;D)'!$C$20,Model!AC$1,'Assumptions (T&amp;D)'!$C$23,Model!$AP$2866)</f>
        <v>-0.1398489094</v>
      </c>
      <c r="AW2960" s="373">
        <f>IPMT('Assumptions (T&amp;D)'!$C$20,Model!AD$1,'Assumptions (T&amp;D)'!$C$23,Model!$AP$2866)</f>
        <v>-0.1270348292</v>
      </c>
      <c r="AX2960" s="373">
        <f>IPMT('Assumptions (T&amp;D)'!$C$20,Model!AE$1,'Assumptions (T&amp;D)'!$C$23,Model!$AP$2866)</f>
        <v>-0.1136120802</v>
      </c>
      <c r="AY2960" s="373">
        <f>IPMT('Assumptions (T&amp;D)'!$C$20,Model!AF$1,'Assumptions (T&amp;D)'!$C$23,Model!$AP$2866)</f>
        <v>-0.09955175059</v>
      </c>
      <c r="AZ2960" s="373">
        <f>IPMT('Assumptions (T&amp;D)'!$C$20,Model!AG$1,'Assumptions (T&amp;D)'!$C$23,Model!$AP$2866)</f>
        <v>-0.08482355534</v>
      </c>
      <c r="BA2960" s="373">
        <f>IPMT('Assumptions (T&amp;D)'!$C$20,Model!AH$1,'Assumptions (T&amp;D)'!$C$23,Model!$AP$2866)</f>
        <v>-0.06939577081</v>
      </c>
      <c r="BB2960" s="373">
        <f>IPMT('Assumptions (T&amp;D)'!$C$20,Model!AI$1,'Assumptions (T&amp;D)'!$C$23,Model!$AP$2866)</f>
        <v>-0.05323516652</v>
      </c>
      <c r="BC2960" s="373">
        <f>IPMT('Assumptions (T&amp;D)'!$C$20,Model!AJ$1,'Assumptions (T&amp;D)'!$C$23,Model!$AP$2866)</f>
        <v>-0.03630693352</v>
      </c>
      <c r="BD2960" s="373">
        <f>IPMT('Assumptions (T&amp;D)'!$C$20,Model!AK$1,'Assumptions (T&amp;D)'!$C$23,Model!$AP$2866)</f>
        <v>-0.01857460946</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-0.2107164778</v>
      </c>
      <c r="AR2961" s="373">
        <f>IPMT('Assumptions (T&amp;D)'!$C$20,Model!X$1,'Assumptions (T&amp;D)'!$C$23,Model!$AQ$2866)</f>
        <v>-0.2007662067</v>
      </c>
      <c r="AS2961" s="373">
        <f>IPMT('Assumptions (T&amp;D)'!$C$20,Model!Y$1,'Assumptions (T&amp;D)'!$C$23,Model!$AQ$2866)</f>
        <v>-0.1903432977</v>
      </c>
      <c r="AT2961" s="373">
        <f>IPMT('Assumptions (T&amp;D)'!$C$20,Model!Z$1,'Assumptions (T&amp;D)'!$C$23,Model!$AQ$2866)</f>
        <v>-0.1794253005</v>
      </c>
      <c r="AU2961" s="373">
        <f>IPMT('Assumptions (T&amp;D)'!$C$20,Model!AA$1,'Assumptions (T&amp;D)'!$C$23,Model!$AQ$2866)</f>
        <v>-0.1679886985</v>
      </c>
      <c r="AV2961" s="373">
        <f>IPMT('Assumptions (T&amp;D)'!$C$20,Model!AB$1,'Assumptions (T&amp;D)'!$C$23,Model!$AQ$2866)</f>
        <v>-0.1560088578</v>
      </c>
      <c r="AW2961" s="373">
        <f>IPMT('Assumptions (T&amp;D)'!$C$20,Model!AC$1,'Assumptions (T&amp;D)'!$C$23,Model!$AQ$2866)</f>
        <v>-0.1434599748</v>
      </c>
      <c r="AX2961" s="373">
        <f>IPMT('Assumptions (T&amp;D)'!$C$20,Model!AD$1,'Assumptions (T&amp;D)'!$C$23,Model!$AQ$2866)</f>
        <v>-0.1303150198</v>
      </c>
      <c r="AY2961" s="373">
        <f>IPMT('Assumptions (T&amp;D)'!$C$20,Model!AE$1,'Assumptions (T&amp;D)'!$C$23,Model!$AQ$2866)</f>
        <v>-0.1165456794</v>
      </c>
      <c r="AZ2961" s="373">
        <f>IPMT('Assumptions (T&amp;D)'!$C$20,Model!AF$1,'Assumptions (T&amp;D)'!$C$23,Model!$AQ$2866)</f>
        <v>-0.1021222953</v>
      </c>
      <c r="BA2961" s="373">
        <f>IPMT('Assumptions (T&amp;D)'!$C$20,Model!AG$1,'Assumptions (T&amp;D)'!$C$23,Model!$AQ$2866)</f>
        <v>-0.08701380053</v>
      </c>
      <c r="BB2961" s="373">
        <f>IPMT('Assumptions (T&amp;D)'!$C$20,Model!AH$1,'Assumptions (T&amp;D)'!$C$23,Model!$AQ$2866)</f>
        <v>-0.07118765224</v>
      </c>
      <c r="BC2961" s="373">
        <f>IPMT('Assumptions (T&amp;D)'!$C$20,Model!AI$1,'Assumptions (T&amp;D)'!$C$23,Model!$AQ$2866)</f>
        <v>-0.0546097619</v>
      </c>
      <c r="BD2961" s="373">
        <f>IPMT('Assumptions (T&amp;D)'!$C$20,Model!AJ$1,'Assumptions (T&amp;D)'!$C$23,Model!$AQ$2866)</f>
        <v>-0.03724442177</v>
      </c>
      <c r="BE2961" s="373">
        <f>IPMT('Assumptions (T&amp;D)'!$C$20,Model!AK$1,'Assumptions (T&amp;D)'!$C$23,Model!$AQ$2866)</f>
        <v>-0.01905422799</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-0.2161498517</v>
      </c>
      <c r="AS2962" s="373">
        <f>IPMT('Assumptions (T&amp;D)'!$C$20,Model!X$1,'Assumptions (T&amp;D)'!$C$23,Model!$AR$2866)</f>
        <v>-0.2059430105</v>
      </c>
      <c r="AT2962" s="373">
        <f>IPMT('Assumptions (T&amp;D)'!$C$20,Model!Y$1,'Assumptions (T&amp;D)'!$C$23,Model!$AR$2866)</f>
        <v>-0.1952513444</v>
      </c>
      <c r="AU2962" s="373">
        <f>IPMT('Assumptions (T&amp;D)'!$C$20,Model!Z$1,'Assumptions (T&amp;D)'!$C$23,Model!$AR$2866)</f>
        <v>-0.1840518241</v>
      </c>
      <c r="AV2962" s="373">
        <f>IPMT('Assumptions (T&amp;D)'!$C$20,Model!AA$1,'Assumptions (T&amp;D)'!$C$23,Model!$AR$2866)</f>
        <v>-0.1723203266</v>
      </c>
      <c r="AW2962" s="373">
        <f>IPMT('Assumptions (T&amp;D)'!$C$20,Model!AB$1,'Assumptions (T&amp;D)'!$C$23,Model!$AR$2866)</f>
        <v>-0.1600315829</v>
      </c>
      <c r="AX2962" s="373">
        <f>IPMT('Assumptions (T&amp;D)'!$C$20,Model!AC$1,'Assumptions (T&amp;D)'!$C$23,Model!$AR$2866)</f>
        <v>-0.1471591239</v>
      </c>
      <c r="AY2962" s="373">
        <f>IPMT('Assumptions (T&amp;D)'!$C$20,Model!AD$1,'Assumptions (T&amp;D)'!$C$23,Model!$AR$2866)</f>
        <v>-0.1336752232</v>
      </c>
      <c r="AZ2962" s="373">
        <f>IPMT('Assumptions (T&amp;D)'!$C$20,Model!AE$1,'Assumptions (T&amp;D)'!$C$23,Model!$AR$2866)</f>
        <v>-0.1195508371</v>
      </c>
      <c r="BA2962" s="373">
        <f>IPMT('Assumptions (T&amp;D)'!$C$20,Model!AF$1,'Assumptions (T&amp;D)'!$C$23,Model!$AR$2866)</f>
        <v>-0.1047555427</v>
      </c>
      <c r="BB2962" s="373">
        <f>IPMT('Assumptions (T&amp;D)'!$C$20,Model!AG$1,'Assumptions (T&amp;D)'!$C$23,Model!$AR$2866)</f>
        <v>-0.08925747184</v>
      </c>
      <c r="BC2962" s="373">
        <f>IPMT('Assumptions (T&amp;D)'!$C$20,Model!AH$1,'Assumptions (T&amp;D)'!$C$23,Model!$AR$2866)</f>
        <v>-0.07302324259</v>
      </c>
      <c r="BD2962" s="373">
        <f>IPMT('Assumptions (T&amp;D)'!$C$20,Model!AI$1,'Assumptions (T&amp;D)'!$C$23,Model!$AR$2866)</f>
        <v>-0.05601788745</v>
      </c>
      <c r="BE2962" s="373">
        <f>IPMT('Assumptions (T&amp;D)'!$C$20,Model!AJ$1,'Assumptions (T&amp;D)'!$C$23,Model!$AR$2866)</f>
        <v>-0.03820477795</v>
      </c>
      <c r="BF2962" s="373">
        <f>IPMT('Assumptions (T&amp;D)'!$C$20,Model!AK$1,'Assumptions (T&amp;D)'!$C$23,Model!$AR$2866)</f>
        <v>-0.01954554574</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-0.2217156462</v>
      </c>
      <c r="AT2963" s="373">
        <f>IPMT('Assumptions (T&amp;D)'!$C$20,Model!X$1,'Assumptions (T&amp;D)'!$C$23,Model!$AS$2866)</f>
        <v>-0.2112459818</v>
      </c>
      <c r="AU2963" s="373">
        <f>IPMT('Assumptions (T&amp;D)'!$C$20,Model!Y$1,'Assumptions (T&amp;D)'!$C$23,Model!$AS$2866)</f>
        <v>-0.2002790085</v>
      </c>
      <c r="AV2963" s="373">
        <f>IPMT('Assumptions (T&amp;D)'!$C$20,Model!Z$1,'Assumptions (T&amp;D)'!$C$23,Model!$AS$2866)</f>
        <v>-0.1887911038</v>
      </c>
      <c r="AW2963" s="373">
        <f>IPMT('Assumptions (T&amp;D)'!$C$20,Model!AA$1,'Assumptions (T&amp;D)'!$C$23,Model!$AS$2866)</f>
        <v>-0.1767575238</v>
      </c>
      <c r="AX2963" s="373">
        <f>IPMT('Assumptions (T&amp;D)'!$C$20,Model!AB$1,'Assumptions (T&amp;D)'!$C$23,Model!$AS$2866)</f>
        <v>-0.1641523486</v>
      </c>
      <c r="AY2963" s="373">
        <f>IPMT('Assumptions (T&amp;D)'!$C$20,Model!AC$1,'Assumptions (T&amp;D)'!$C$23,Model!$AS$2866)</f>
        <v>-0.1509484276</v>
      </c>
      <c r="AZ2963" s="373">
        <f>IPMT('Assumptions (T&amp;D)'!$C$20,Model!AD$1,'Assumptions (T&amp;D)'!$C$23,Model!$AS$2866)</f>
        <v>-0.1371173204</v>
      </c>
      <c r="BA2963" s="373">
        <f>IPMT('Assumptions (T&amp;D)'!$C$20,Model!AE$1,'Assumptions (T&amp;D)'!$C$23,Model!$AS$2866)</f>
        <v>-0.1226292356</v>
      </c>
      <c r="BB2963" s="373">
        <f>IPMT('Assumptions (T&amp;D)'!$C$20,Model!AF$1,'Assumptions (T&amp;D)'!$C$23,Model!$AS$2866)</f>
        <v>-0.1074529668</v>
      </c>
      <c r="BC2963" s="373">
        <f>IPMT('Assumptions (T&amp;D)'!$C$20,Model!AG$1,'Assumptions (T&amp;D)'!$C$23,Model!$AS$2866)</f>
        <v>-0.0915558252</v>
      </c>
      <c r="BD2963" s="373">
        <f>IPMT('Assumptions (T&amp;D)'!$C$20,Model!AH$1,'Assumptions (T&amp;D)'!$C$23,Model!$AS$2866)</f>
        <v>-0.07490356938</v>
      </c>
      <c r="BE2963" s="373">
        <f>IPMT('Assumptions (T&amp;D)'!$C$20,Model!AI$1,'Assumptions (T&amp;D)'!$C$23,Model!$AS$2866)</f>
        <v>-0.0574603314</v>
      </c>
      <c r="BF2963" s="373">
        <f>IPMT('Assumptions (T&amp;D)'!$C$20,Model!AJ$1,'Assumptions (T&amp;D)'!$C$23,Model!$AS$2866)</f>
        <v>-0.03918853962</v>
      </c>
      <c r="BG2963" s="373">
        <f>IPMT('Assumptions (T&amp;D)'!$C$20,Model!AK$1,'Assumptions (T&amp;D)'!$C$23,Model!$AS$2866)</f>
        <v>-0.02004883773</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-0.2274169723</v>
      </c>
      <c r="AU2964" s="373">
        <f>IPMT('Assumptions (T&amp;D)'!$C$20,Model!X$1,'Assumptions (T&amp;D)'!$C$23,Model!$AT$2866)</f>
        <v>-0.2166780849</v>
      </c>
      <c r="AV2964" s="373">
        <f>IPMT('Assumptions (T&amp;D)'!$C$20,Model!Y$1,'Assumptions (T&amp;D)'!$C$23,Model!$AT$2866)</f>
        <v>-0.2054291003</v>
      </c>
      <c r="AW2964" s="373">
        <f>IPMT('Assumptions (T&amp;D)'!$C$20,Model!Z$1,'Assumptions (T&amp;D)'!$C$23,Model!$AT$2866)</f>
        <v>-0.193645789</v>
      </c>
      <c r="AX2964" s="373">
        <f>IPMT('Assumptions (T&amp;D)'!$C$20,Model!AA$1,'Assumptions (T&amp;D)'!$C$23,Model!$AT$2866)</f>
        <v>-0.1813027703</v>
      </c>
      <c r="AY2964" s="373">
        <f>IPMT('Assumptions (T&amp;D)'!$C$20,Model!AB$1,'Assumptions (T&amp;D)'!$C$23,Model!$AT$2866)</f>
        <v>-0.1683734583</v>
      </c>
      <c r="AZ2964" s="373">
        <f>IPMT('Assumptions (T&amp;D)'!$C$20,Model!AC$1,'Assumptions (T&amp;D)'!$C$23,Model!$AT$2866)</f>
        <v>-0.154830004</v>
      </c>
      <c r="BA2964" s="373">
        <f>IPMT('Assumptions (T&amp;D)'!$C$20,Model!AD$1,'Assumptions (T&amp;D)'!$C$23,Model!$AT$2866)</f>
        <v>-0.1406432356</v>
      </c>
      <c r="BB2964" s="373">
        <f>IPMT('Assumptions (T&amp;D)'!$C$20,Model!AE$1,'Assumptions (T&amp;D)'!$C$23,Model!$AT$2866)</f>
        <v>-0.1257825957</v>
      </c>
      <c r="BC2964" s="373">
        <f>IPMT('Assumptions (T&amp;D)'!$C$20,Model!AF$1,'Assumptions (T&amp;D)'!$C$23,Model!$AT$2866)</f>
        <v>-0.1102160754</v>
      </c>
      <c r="BD2964" s="373">
        <f>IPMT('Assumptions (T&amp;D)'!$C$20,Model!AG$1,'Assumptions (T&amp;D)'!$C$23,Model!$AT$2866)</f>
        <v>-0.09391014536</v>
      </c>
      <c r="BE2964" s="373">
        <f>IPMT('Assumptions (T&amp;D)'!$C$20,Model!AH$1,'Assumptions (T&amp;D)'!$C$23,Model!$AT$2866)</f>
        <v>-0.07682968367</v>
      </c>
      <c r="BF2964" s="373">
        <f>IPMT('Assumptions (T&amp;D)'!$C$20,Model!AI$1,'Assumptions (T&amp;D)'!$C$23,Model!$AT$2866)</f>
        <v>-0.05893790004</v>
      </c>
      <c r="BG2964" s="373">
        <f>IPMT('Assumptions (T&amp;D)'!$C$20,Model!AJ$1,'Assumptions (T&amp;D)'!$C$23,Model!$AT$2866)</f>
        <v>-0.0401962567</v>
      </c>
      <c r="BH2964" s="373">
        <f>IPMT('Assumptions (T&amp;D)'!$C$20,Model!AK$1,'Assumptions (T&amp;D)'!$C$23,Model!$AT$2866)</f>
        <v>-0.0205643853</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-0.2332570124</v>
      </c>
      <c r="AV2965" s="373">
        <f>IPMT('Assumptions (T&amp;D)'!$C$20,Model!X$1,'Assumptions (T&amp;D)'!$C$23,Model!$AU$2866)</f>
        <v>-0.2222423517</v>
      </c>
      <c r="AW2965" s="373">
        <f>IPMT('Assumptions (T&amp;D)'!$C$20,Model!Y$1,'Assumptions (T&amp;D)'!$C$23,Model!$AU$2866)</f>
        <v>-0.2107044946</v>
      </c>
      <c r="AX2965" s="373">
        <f>IPMT('Assumptions (T&amp;D)'!$C$20,Model!Z$1,'Assumptions (T&amp;D)'!$C$23,Model!$AU$2866)</f>
        <v>-0.1986185892</v>
      </c>
      <c r="AY2965" s="373">
        <f>IPMT('Assumptions (T&amp;D)'!$C$20,Model!AA$1,'Assumptions (T&amp;D)'!$C$23,Model!$AU$2866)</f>
        <v>-0.1859586034</v>
      </c>
      <c r="AZ2965" s="373">
        <f>IPMT('Assumptions (T&amp;D)'!$C$20,Model!AB$1,'Assumptions (T&amp;D)'!$C$23,Model!$AU$2866)</f>
        <v>-0.1726972682</v>
      </c>
      <c r="BA2965" s="373">
        <f>IPMT('Assumptions (T&amp;D)'!$C$20,Model!AC$1,'Assumptions (T&amp;D)'!$C$23,Model!$AU$2866)</f>
        <v>-0.1588060196</v>
      </c>
      <c r="BB2965" s="373">
        <f>IPMT('Assumptions (T&amp;D)'!$C$20,Model!AD$1,'Assumptions (T&amp;D)'!$C$23,Model!$AU$2866)</f>
        <v>-0.1442549367</v>
      </c>
      <c r="BC2965" s="373">
        <f>IPMT('Assumptions (T&amp;D)'!$C$20,Model!AE$1,'Assumptions (T&amp;D)'!$C$23,Model!$AU$2866)</f>
        <v>-0.1290126774</v>
      </c>
      <c r="BD2965" s="373">
        <f>IPMT('Assumptions (T&amp;D)'!$C$20,Model!AF$1,'Assumptions (T&amp;D)'!$C$23,Model!$AU$2866)</f>
        <v>-0.1130464108</v>
      </c>
      <c r="BE2965" s="373">
        <f>IPMT('Assumptions (T&amp;D)'!$C$20,Model!AG$1,'Assumptions (T&amp;D)'!$C$23,Model!$AU$2866)</f>
        <v>-0.09632174645</v>
      </c>
      <c r="BF2965" s="373">
        <f>IPMT('Assumptions (T&amp;D)'!$C$20,Model!AH$1,'Assumptions (T&amp;D)'!$C$23,Model!$AU$2866)</f>
        <v>-0.07880266059</v>
      </c>
      <c r="BG2965" s="373">
        <f>IPMT('Assumptions (T&amp;D)'!$C$20,Model!AI$1,'Assumptions (T&amp;D)'!$C$23,Model!$AU$2866)</f>
        <v>-0.06045141814</v>
      </c>
      <c r="BH2965" s="373">
        <f>IPMT('Assumptions (T&amp;D)'!$C$20,Model!AJ$1,'Assumptions (T&amp;D)'!$C$23,Model!$AU$2866)</f>
        <v>-0.04122849168</v>
      </c>
      <c r="BI2965" s="373">
        <f>IPMT('Assumptions (T&amp;D)'!$C$20,Model!AK$1,'Assumptions (T&amp;D)'!$C$23,Model!$AU$2866)</f>
        <v>-0.0210924762</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-0.2392390218</v>
      </c>
      <c r="AW2966" s="373">
        <f>IPMT('Assumptions (T&amp;D)'!$C$20,Model!X$1,'Assumptions (T&amp;D)'!$C$23,Model!$AV$2866)</f>
        <v>-0.2279418838</v>
      </c>
      <c r="AX2966" s="373">
        <f>IPMT('Assumptions (T&amp;D)'!$C$20,Model!Y$1,'Assumptions (T&amp;D)'!$C$23,Model!$AV$2866)</f>
        <v>-0.2161081318</v>
      </c>
      <c r="AY2966" s="373">
        <f>IPMT('Assumptions (T&amp;D)'!$C$20,Model!Z$1,'Assumptions (T&amp;D)'!$C$23,Model!$AV$2866)</f>
        <v>-0.2037122765</v>
      </c>
      <c r="AZ2966" s="373">
        <f>IPMT('Assumptions (T&amp;D)'!$C$20,Model!AA$1,'Assumptions (T&amp;D)'!$C$23,Model!$AV$2866)</f>
        <v>-0.1907276181</v>
      </c>
      <c r="BA2966" s="373">
        <f>IPMT('Assumptions (T&amp;D)'!$C$20,Model!AB$1,'Assumptions (T&amp;D)'!$C$23,Model!$AV$2866)</f>
        <v>-0.1771261884</v>
      </c>
      <c r="BB2966" s="373">
        <f>IPMT('Assumptions (T&amp;D)'!$C$20,Model!AC$1,'Assumptions (T&amp;D)'!$C$23,Model!$AV$2866)</f>
        <v>-0.1628786908</v>
      </c>
      <c r="BC2966" s="373">
        <f>IPMT('Assumptions (T&amp;D)'!$C$20,Model!AD$1,'Assumptions (T&amp;D)'!$C$23,Model!$AV$2866)</f>
        <v>-0.1479544371</v>
      </c>
      <c r="BD2966" s="373">
        <f>IPMT('Assumptions (T&amp;D)'!$C$20,Model!AE$1,'Assumptions (T&amp;D)'!$C$23,Model!$AV$2866)</f>
        <v>-0.1323212813</v>
      </c>
      <c r="BE2966" s="373">
        <f>IPMT('Assumptions (T&amp;D)'!$C$20,Model!AF$1,'Assumptions (T&amp;D)'!$C$23,Model!$AV$2866)</f>
        <v>-0.1159455506</v>
      </c>
      <c r="BF2966" s="373">
        <f>IPMT('Assumptions (T&amp;D)'!$C$20,Model!AG$1,'Assumptions (T&amp;D)'!$C$23,Model!$AV$2866)</f>
        <v>-0.0987919727</v>
      </c>
      <c r="BG2966" s="373">
        <f>IPMT('Assumptions (T&amp;D)'!$C$20,Model!AH$1,'Assumptions (T&amp;D)'!$C$23,Model!$AV$2866)</f>
        <v>-0.08082359986</v>
      </c>
      <c r="BH2966" s="373">
        <f>IPMT('Assumptions (T&amp;D)'!$C$20,Model!AI$1,'Assumptions (T&amp;D)'!$C$23,Model!$AV$2866)</f>
        <v>-0.06200172931</v>
      </c>
      <c r="BI2966" s="373">
        <f>IPMT('Assumptions (T&amp;D)'!$C$20,Model!AJ$1,'Assumptions (T&amp;D)'!$C$23,Model!$AV$2866)</f>
        <v>-0.04228581991</v>
      </c>
      <c r="BJ2966" s="373">
        <f>IPMT('Assumptions (T&amp;D)'!$C$20,Model!AK$1,'Assumptions (T&amp;D)'!$C$23,Model!$AV$2866)</f>
        <v>-0.02163340481</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-0.2453663302</v>
      </c>
      <c r="AX2967" s="373">
        <f>IPMT('Assumptions (T&amp;D)'!$C$20,Model!X$1,'Assumptions (T&amp;D)'!$C$23,Model!$AW$2866)</f>
        <v>-0.2337798538</v>
      </c>
      <c r="AY2967" s="373">
        <f>IPMT('Assumptions (T&amp;D)'!$C$20,Model!Y$1,'Assumptions (T&amp;D)'!$C$23,Model!$AW$2866)</f>
        <v>-0.2216430197</v>
      </c>
      <c r="AZ2967" s="373">
        <f>IPMT('Assumptions (T&amp;D)'!$C$20,Model!Z$1,'Assumptions (T&amp;D)'!$C$23,Model!$AW$2866)</f>
        <v>-0.208929686</v>
      </c>
      <c r="BA2967" s="373">
        <f>IPMT('Assumptions (T&amp;D)'!$C$20,Model!AA$1,'Assumptions (T&amp;D)'!$C$23,Model!$AW$2866)</f>
        <v>-0.1956124689</v>
      </c>
      <c r="BB2967" s="373">
        <f>IPMT('Assumptions (T&amp;D)'!$C$20,Model!AB$1,'Assumptions (T&amp;D)'!$C$23,Model!$AW$2866)</f>
        <v>-0.181662684</v>
      </c>
      <c r="BC2967" s="373">
        <f>IPMT('Assumptions (T&amp;D)'!$C$20,Model!AC$1,'Assumptions (T&amp;D)'!$C$23,Model!$AW$2866)</f>
        <v>-0.1670502844</v>
      </c>
      <c r="BD2967" s="373">
        <f>IPMT('Assumptions (T&amp;D)'!$C$20,Model!AD$1,'Assumptions (T&amp;D)'!$C$23,Model!$AW$2866)</f>
        <v>-0.1517437957</v>
      </c>
      <c r="BE2967" s="373">
        <f>IPMT('Assumptions (T&amp;D)'!$C$20,Model!AE$1,'Assumptions (T&amp;D)'!$C$23,Model!$AW$2866)</f>
        <v>-0.1357102489</v>
      </c>
      <c r="BF2967" s="373">
        <f>IPMT('Assumptions (T&amp;D)'!$C$20,Model!AF$1,'Assumptions (T&amp;D)'!$C$23,Model!$AW$2866)</f>
        <v>-0.1189151086</v>
      </c>
      <c r="BG2967" s="373">
        <f>IPMT('Assumptions (T&amp;D)'!$C$20,Model!AG$1,'Assumptions (T&amp;D)'!$C$23,Model!$AW$2866)</f>
        <v>-0.1013221991</v>
      </c>
      <c r="BH2967" s="373">
        <f>IPMT('Assumptions (T&amp;D)'!$C$20,Model!AH$1,'Assumptions (T&amp;D)'!$C$23,Model!$AW$2866)</f>
        <v>-0.08289362639</v>
      </c>
      <c r="BI2967" s="373">
        <f>IPMT('Assumptions (T&amp;D)'!$C$20,Model!AI$1,'Assumptions (T&amp;D)'!$C$23,Model!$AW$2866)</f>
        <v>-0.0635896965</v>
      </c>
      <c r="BJ2967" s="373">
        <f>IPMT('Assumptions (T&amp;D)'!$C$20,Model!AJ$1,'Assumptions (T&amp;D)'!$C$23,Model!$AW$2866)</f>
        <v>-0.04336882994</v>
      </c>
      <c r="BK2967" s="373">
        <f>IPMT('Assumptions (T&amp;D)'!$C$20,Model!AK$1,'Assumptions (T&amp;D)'!$C$23,Model!$AW$2866)</f>
        <v>-0.02218747222</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-0.2516423434</v>
      </c>
      <c r="AY2968" s="373">
        <f>IPMT('Assumptions (T&amp;D)'!$C$20,Model!X$1,'Assumptions (T&amp;D)'!$C$23,Model!$AX$2866)</f>
        <v>-0.2397595065</v>
      </c>
      <c r="AZ2968" s="373">
        <f>IPMT('Assumptions (T&amp;D)'!$C$20,Model!Y$1,'Assumptions (T&amp;D)'!$C$23,Model!$AX$2866)</f>
        <v>-0.2273122348</v>
      </c>
      <c r="BA2968" s="373">
        <f>IPMT('Assumptions (T&amp;D)'!$C$20,Model!Z$1,'Assumptions (T&amp;D)'!$C$23,Model!$AX$2866)</f>
        <v>-0.2142737178</v>
      </c>
      <c r="BB2968" s="373">
        <f>IPMT('Assumptions (T&amp;D)'!$C$20,Model!AA$1,'Assumptions (T&amp;D)'!$C$23,Model!$AX$2866)</f>
        <v>-0.2006158711</v>
      </c>
      <c r="BC2968" s="373">
        <f>IPMT('Assumptions (T&amp;D)'!$C$20,Model!AB$1,'Assumptions (T&amp;D)'!$C$23,Model!$AX$2866)</f>
        <v>-0.1863092768</v>
      </c>
      <c r="BD2968" s="373">
        <f>IPMT('Assumptions (T&amp;D)'!$C$20,Model!AC$1,'Assumptions (T&amp;D)'!$C$23,Model!$AX$2866)</f>
        <v>-0.1713231192</v>
      </c>
      <c r="BE2968" s="373">
        <f>IPMT('Assumptions (T&amp;D)'!$C$20,Model!AD$1,'Assumptions (T&amp;D)'!$C$23,Model!$AX$2866)</f>
        <v>-0.1556251191</v>
      </c>
      <c r="BF2968" s="373">
        <f>IPMT('Assumptions (T&amp;D)'!$C$20,Model!AE$1,'Assumptions (T&amp;D)'!$C$23,Model!$AX$2866)</f>
        <v>-0.139181464</v>
      </c>
      <c r="BG2968" s="373">
        <f>IPMT('Assumptions (T&amp;D)'!$C$20,Model!AF$1,'Assumptions (T&amp;D)'!$C$23,Model!$AX$2866)</f>
        <v>-0.1219567353</v>
      </c>
      <c r="BH2968" s="373">
        <f>IPMT('Assumptions (T&amp;D)'!$C$20,Model!AG$1,'Assumptions (T&amp;D)'!$C$23,Model!$AX$2866)</f>
        <v>-0.103913832</v>
      </c>
      <c r="BI2968" s="373">
        <f>IPMT('Assumptions (T&amp;D)'!$C$20,Model!AH$1,'Assumptions (T&amp;D)'!$C$23,Model!$AX$2866)</f>
        <v>-0.08501389079</v>
      </c>
      <c r="BJ2968" s="373">
        <f>IPMT('Assumptions (T&amp;D)'!$C$20,Model!AI$1,'Assumptions (T&amp;D)'!$C$23,Model!$AX$2866)</f>
        <v>-0.06521620237</v>
      </c>
      <c r="BK2968" s="373">
        <f>IPMT('Assumptions (T&amp;D)'!$C$20,Model!AJ$1,'Assumptions (T&amp;D)'!$C$23,Model!$AX$2866)</f>
        <v>-0.04447812374</v>
      </c>
      <c r="BL2968" s="373">
        <f>IPMT('Assumptions (T&amp;D)'!$C$20,Model!AK$1,'Assumptions (T&amp;D)'!$C$23,Model!$AX$2866)</f>
        <v>-0.02275498638</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-0.2580705452</v>
      </c>
      <c r="AZ2969" s="373">
        <f>IPMT('Assumptions (T&amp;D)'!$C$20,Model!X$1,'Assumptions (T&amp;D)'!$C$23,Model!$AY$2866)</f>
        <v>-0.2458841613</v>
      </c>
      <c r="BA2969" s="373">
        <f>IPMT('Assumptions (T&amp;D)'!$C$20,Model!Y$1,'Assumptions (T&amp;D)'!$C$23,Model!$AY$2866)</f>
        <v>-0.2331189241</v>
      </c>
      <c r="BB2969" s="373">
        <f>IPMT('Assumptions (T&amp;D)'!$C$20,Model!Z$1,'Assumptions (T&amp;D)'!$C$23,Model!$AY$2866)</f>
        <v>-0.2197473382</v>
      </c>
      <c r="BC2969" s="373">
        <f>IPMT('Assumptions (T&amp;D)'!$C$20,Model!AA$1,'Assumptions (T&amp;D)'!$C$23,Model!$AY$2866)</f>
        <v>-0.205740602</v>
      </c>
      <c r="BD2969" s="373">
        <f>IPMT('Assumptions (T&amp;D)'!$C$20,Model!AB$1,'Assumptions (T&amp;D)'!$C$23,Model!$AY$2866)</f>
        <v>-0.1910685458</v>
      </c>
      <c r="BE2969" s="373">
        <f>IPMT('Assumptions (T&amp;D)'!$C$20,Model!AC$1,'Assumptions (T&amp;D)'!$C$23,Model!$AY$2866)</f>
        <v>-0.1756995669</v>
      </c>
      <c r="BF2969" s="373">
        <f>IPMT('Assumptions (T&amp;D)'!$C$20,Model!AD$1,'Assumptions (T&amp;D)'!$C$23,Model!$AY$2866)</f>
        <v>-0.1596005616</v>
      </c>
      <c r="BG2969" s="373">
        <f>IPMT('Assumptions (T&amp;D)'!$C$20,Model!AE$1,'Assumptions (T&amp;D)'!$C$23,Model!$AY$2866)</f>
        <v>-0.1427368534</v>
      </c>
      <c r="BH2969" s="373">
        <f>IPMT('Assumptions (T&amp;D)'!$C$20,Model!AF$1,'Assumptions (T&amp;D)'!$C$23,Model!$AY$2866)</f>
        <v>-0.1250721192</v>
      </c>
      <c r="BI2969" s="373">
        <f>IPMT('Assumptions (T&amp;D)'!$C$20,Model!AG$1,'Assumptions (T&amp;D)'!$C$23,Model!$AY$2866)</f>
        <v>-0.10656831</v>
      </c>
      <c r="BJ2969" s="373">
        <f>IPMT('Assumptions (T&amp;D)'!$C$20,Model!AH$1,'Assumptions (T&amp;D)'!$C$23,Model!$AY$2866)</f>
        <v>-0.08718556998</v>
      </c>
      <c r="BK2969" s="373">
        <f>IPMT('Assumptions (T&amp;D)'!$C$20,Model!AI$1,'Assumptions (T&amp;D)'!$C$23,Model!$AY$2866)</f>
        <v>-0.06688214975</v>
      </c>
      <c r="BL2969" s="373">
        <f>IPMT('Assumptions (T&amp;D)'!$C$20,Model!AJ$1,'Assumptions (T&amp;D)'!$C$23,Model!$AY$2866)</f>
        <v>-0.04561431707</v>
      </c>
      <c r="BM2969" s="373">
        <f>IPMT('Assumptions (T&amp;D)'!$C$20,Model!AK$1,'Assumptions (T&amp;D)'!$C$23,Model!$AY$2866)</f>
        <v>-0.02333626234</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-0.2646544987</v>
      </c>
      <c r="BA2970" s="373">
        <f>IPMT('Assumptions (T&amp;D)'!$C$20,Model!X$1,'Assumptions (T&amp;D)'!$C$23,Model!$AZ$2866)</f>
        <v>-0.252157213</v>
      </c>
      <c r="BB2970" s="373">
        <f>IPMT('Assumptions (T&amp;D)'!$C$20,Model!Y$1,'Assumptions (T&amp;D)'!$C$23,Model!$AZ$2866)</f>
        <v>-0.2390663063</v>
      </c>
      <c r="BC2970" s="373">
        <f>IPMT('Assumptions (T&amp;D)'!$C$20,Model!Z$1,'Assumptions (T&amp;D)'!$C$23,Model!$AZ$2866)</f>
        <v>-0.2253535815</v>
      </c>
      <c r="BD2970" s="373">
        <f>IPMT('Assumptions (T&amp;D)'!$C$20,Model!AA$1,'Assumptions (T&amp;D)'!$C$23,Model!$AZ$2866)</f>
        <v>-0.2109895023</v>
      </c>
      <c r="BE2970" s="373">
        <f>IPMT('Assumptions (T&amp;D)'!$C$20,Model!AB$1,'Assumptions (T&amp;D)'!$C$23,Model!$AZ$2866)</f>
        <v>-0.1959431293</v>
      </c>
      <c r="BF2970" s="373">
        <f>IPMT('Assumptions (T&amp;D)'!$C$20,Model!AC$1,'Assumptions (T&amp;D)'!$C$23,Model!$AZ$2866)</f>
        <v>-0.1801820536</v>
      </c>
      <c r="BG2970" s="373">
        <f>IPMT('Assumptions (T&amp;D)'!$C$20,Model!AD$1,'Assumptions (T&amp;D)'!$C$23,Model!$AZ$2866)</f>
        <v>-0.1636723268</v>
      </c>
      <c r="BH2970" s="373">
        <f>IPMT('Assumptions (T&amp;D)'!$C$20,Model!AE$1,'Assumptions (T&amp;D)'!$C$23,Model!$AZ$2866)</f>
        <v>-0.146378388</v>
      </c>
      <c r="BI2970" s="373">
        <f>IPMT('Assumptions (T&amp;D)'!$C$20,Model!AF$1,'Assumptions (T&amp;D)'!$C$23,Model!$AZ$2866)</f>
        <v>-0.1282629871</v>
      </c>
      <c r="BJ2970" s="373">
        <f>IPMT('Assumptions (T&amp;D)'!$C$20,Model!AG$1,'Assumptions (T&amp;D)'!$C$23,Model!$AZ$2866)</f>
        <v>-0.1092871046</v>
      </c>
      <c r="BK2970" s="373">
        <f>IPMT('Assumptions (T&amp;D)'!$C$20,Model!AH$1,'Assumptions (T&amp;D)'!$C$23,Model!$AZ$2866)</f>
        <v>-0.08940986776</v>
      </c>
      <c r="BL2970" s="373">
        <f>IPMT('Assumptions (T&amp;D)'!$C$20,Model!AI$1,'Assumptions (T&amp;D)'!$C$23,Model!$AZ$2866)</f>
        <v>-0.06858846213</v>
      </c>
      <c r="BM2970" s="373">
        <f>IPMT('Assumptions (T&amp;D)'!$C$20,Model!AJ$1,'Assumptions (T&amp;D)'!$C$23,Model!$AZ$2866)</f>
        <v>-0.04677803974</v>
      </c>
      <c r="BN2970" s="373">
        <f>IPMT('Assumptions (T&amp;D)'!$C$20,Model!AK$1,'Assumptions (T&amp;D)'!$C$23,Model!$AZ$2866)</f>
        <v>-0.02393162229</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-0.2698808879</v>
      </c>
      <c r="BB2971" s="373">
        <f>IPMT('Assumptions (T&amp;D)'!$C$20,Model!X$1,'Assumptions (T&amp;D)'!$C$23,Model!$BA$2866)</f>
        <v>-0.2571368062</v>
      </c>
      <c r="BC2971" s="373">
        <f>IPMT('Assumptions (T&amp;D)'!$C$20,Model!Y$1,'Assumptions (T&amp;D)'!$C$23,Model!$BA$2866)</f>
        <v>-0.2437873806</v>
      </c>
      <c r="BD2971" s="373">
        <f>IPMT('Assumptions (T&amp;D)'!$C$20,Model!Z$1,'Assumptions (T&amp;D)'!$C$23,Model!$BA$2866)</f>
        <v>-0.2298038574</v>
      </c>
      <c r="BE2971" s="373">
        <f>IPMT('Assumptions (T&amp;D)'!$C$20,Model!AA$1,'Assumptions (T&amp;D)'!$C$23,Model!$BA$2866)</f>
        <v>-0.2151561167</v>
      </c>
      <c r="BF2971" s="373">
        <f>IPMT('Assumptions (T&amp;D)'!$C$20,Model!AB$1,'Assumptions (T&amp;D)'!$C$23,Model!$BA$2866)</f>
        <v>-0.1998126084</v>
      </c>
      <c r="BG2971" s="373">
        <f>IPMT('Assumptions (T&amp;D)'!$C$20,Model!AC$1,'Assumptions (T&amp;D)'!$C$23,Model!$BA$2866)</f>
        <v>-0.1837402835</v>
      </c>
      <c r="BH2971" s="373">
        <f>IPMT('Assumptions (T&amp;D)'!$C$20,Model!AD$1,'Assumptions (T&amp;D)'!$C$23,Model!$BA$2866)</f>
        <v>-0.1669045231</v>
      </c>
      <c r="BI2971" s="373">
        <f>IPMT('Assumptions (T&amp;D)'!$C$20,Model!AE$1,'Assumptions (T&amp;D)'!$C$23,Model!$BA$2866)</f>
        <v>-0.1492690641</v>
      </c>
      <c r="BJ2971" s="373">
        <f>IPMT('Assumptions (T&amp;D)'!$C$20,Model!AF$1,'Assumptions (T&amp;D)'!$C$23,Model!$BA$2866)</f>
        <v>-0.1307959208</v>
      </c>
      <c r="BK2971" s="373">
        <f>IPMT('Assumptions (T&amp;D)'!$C$20,Model!AG$1,'Assumptions (T&amp;D)'!$C$23,Model!$BA$2866)</f>
        <v>-0.1114453031</v>
      </c>
      <c r="BL2971" s="373">
        <f>IPMT('Assumptions (T&amp;D)'!$C$20,Model!AH$1,'Assumptions (T&amp;D)'!$C$23,Model!$BA$2866)</f>
        <v>-0.09117553117</v>
      </c>
      <c r="BM2971" s="373">
        <f>IPMT('Assumptions (T&amp;D)'!$C$20,Model!AI$1,'Assumptions (T&amp;D)'!$C$23,Model!$BA$2866)</f>
        <v>-0.06994294505</v>
      </c>
      <c r="BN2971" s="373">
        <f>IPMT('Assumptions (T&amp;D)'!$C$20,Model!AJ$1,'Assumptions (T&amp;D)'!$C$23,Model!$BA$2866)</f>
        <v>-0.04770181108</v>
      </c>
      <c r="BO2971" s="373">
        <f>IPMT('Assumptions (T&amp;D)'!$C$20,Model!AK$1,'Assumptions (T&amp;D)'!$C$23,Model!$BA$2866)</f>
        <v>-0.02440422325</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0.103453744</v>
      </c>
      <c r="D2972" s="371">
        <f>SUM($C$2865:D2865)*'Assumptions (T&amp;D)'!$C$25</f>
        <v>0.1896992543</v>
      </c>
      <c r="E2972" s="371">
        <f>SUM($C$2865:E2865)*'Assumptions (T&amp;D)'!$C$25</f>
        <v>0.2808687372</v>
      </c>
      <c r="F2972" s="371">
        <f>SUM($C$2865:F2865)*'Assumptions (T&amp;D)'!$C$25</f>
        <v>0.3707284525</v>
      </c>
      <c r="G2972" s="371">
        <f>SUM($C$2865:G2865)*'Assumptions (T&amp;D)'!$C$25</f>
        <v>0.4610015071</v>
      </c>
      <c r="H2972" s="371">
        <f>SUM($C$2865:H2865)*'Assumptions (T&amp;D)'!$C$25</f>
        <v>0.558668072</v>
      </c>
      <c r="I2972" s="371">
        <f>SUM($C$2865:I2865)*'Assumptions (T&amp;D)'!$C$25</f>
        <v>0.6761648432</v>
      </c>
      <c r="J2972" s="371">
        <f>SUM($C$2865:J2865)*'Assumptions (T&amp;D)'!$C$25</f>
        <v>0.7961029997</v>
      </c>
      <c r="K2972" s="371">
        <f>SUM($C$2865:K2865)*'Assumptions (T&amp;D)'!$C$25</f>
        <v>0.9379997366</v>
      </c>
      <c r="L2972" s="371">
        <f>SUM($C$2865:L2865)*'Assumptions (T&amp;D)'!$C$25</f>
        <v>1.077448669</v>
      </c>
      <c r="M2972" s="371">
        <f>SUM($C$2865:M2865)*'Assumptions (T&amp;D)'!$C$25</f>
        <v>1.221949406</v>
      </c>
      <c r="N2972" s="371">
        <f>SUM($C$2865:N2865)*'Assumptions (T&amp;D)'!$C$25</f>
        <v>1.369444029</v>
      </c>
      <c r="O2972" s="371">
        <f>SUM($C$2865:O2865)*'Assumptions (T&amp;D)'!$C$25</f>
        <v>1.570054567</v>
      </c>
      <c r="P2972" s="371">
        <f>SUM($C$2865:P2865)*'Assumptions (T&amp;D)'!$C$25</f>
        <v>1.750259067</v>
      </c>
      <c r="Q2972" s="371">
        <f>SUM($C$2865:Q2865)*'Assumptions (T&amp;D)'!$C$25</f>
        <v>1.934088012</v>
      </c>
      <c r="R2972" s="371">
        <f>SUM($C$2865:R2865)*'Assumptions (T&amp;D)'!$C$25</f>
        <v>2.126955759</v>
      </c>
      <c r="S2972" s="371">
        <f>SUM($C$2865:S2865)*'Assumptions (T&amp;D)'!$C$25</f>
        <v>2.336908648</v>
      </c>
      <c r="T2972" s="371">
        <f>SUM($C$2865:T2865)*'Assumptions (T&amp;D)'!$C$25</f>
        <v>2.541250606</v>
      </c>
      <c r="U2972" s="371">
        <f>SUM($C$2865:U2865)*'Assumptions (T&amp;D)'!$C$25</f>
        <v>2.748173678</v>
      </c>
      <c r="V2972" s="371">
        <f>SUM($C$2865:V2865)*'Assumptions (T&amp;D)'!$C$25</f>
        <v>2.962650851</v>
      </c>
      <c r="W2972" s="371">
        <f>SUM($C$2865:W2865)*'Assumptions (T&amp;D)'!$C$25</f>
        <v>3.181363512</v>
      </c>
      <c r="X2972" s="371">
        <f>SUM($C$2865:X2865)*'Assumptions (T&amp;D)'!$C$25</f>
        <v>3.407411104</v>
      </c>
      <c r="Y2972" s="371">
        <f>SUM($C$2865:Y2865)*'Assumptions (T&amp;D)'!$C$25</f>
        <v>3.639460354</v>
      </c>
      <c r="Z2972" s="371">
        <f>SUM($C$2865:Z2865)*'Assumptions (T&amp;D)'!$C$25</f>
        <v>3.87766015</v>
      </c>
      <c r="AA2972" s="371">
        <f>SUM($C$2865:AA2865)*'Assumptions (T&amp;D)'!$C$25</f>
        <v>4.122162916</v>
      </c>
      <c r="AB2972" s="371">
        <f>SUM($C$2865:AB2865)*'Assumptions (T&amp;D)'!$C$25</f>
        <v>4.373124703</v>
      </c>
      <c r="AC2972" s="371">
        <f>SUM($C$2865:AC2865)*'Assumptions (T&amp;D)'!$C$25</f>
        <v>4.630705262</v>
      </c>
      <c r="AD2972" s="371">
        <f>SUM($C$2865:AD2865)*'Assumptions (T&amp;D)'!$C$25</f>
        <v>4.895068138</v>
      </c>
      <c r="AE2972" s="371">
        <f>SUM($C$2865:AE2865)*'Assumptions (T&amp;D)'!$C$25</f>
        <v>5.166380753</v>
      </c>
      <c r="AF2972" s="371">
        <f>SUM($C$2865:AF2865)*'Assumptions (T&amp;D)'!$C$25</f>
        <v>5.444814496</v>
      </c>
      <c r="AG2972" s="371">
        <f>SUM($C$2865:AG2865)*'Assumptions (T&amp;D)'!$C$25</f>
        <v>5.730544817</v>
      </c>
      <c r="AH2972" s="371">
        <f>SUM($C$2865:AH2865)*'Assumptions (T&amp;D)'!$C$25</f>
        <v>6.023751316</v>
      </c>
      <c r="AI2972" s="371">
        <f>SUM($C$2865:AI2865)*'Assumptions (T&amp;D)'!$C$25</f>
        <v>6.324617842</v>
      </c>
      <c r="AJ2972" s="371">
        <f>SUM($C$2865:AJ2865)*'Assumptions (T&amp;D)'!$C$25</f>
        <v>6.633332589</v>
      </c>
      <c r="AK2972" s="371">
        <f>SUM($C$2865:AK2865)*'Assumptions (T&amp;D)'!$C$25</f>
        <v>6.950088199</v>
      </c>
      <c r="AL2972" s="371">
        <f>SUM($C$2865:AL2865)*'Assumptions (T&amp;D)'!$C$25</f>
        <v>7.275081858</v>
      </c>
      <c r="AM2972" s="371">
        <f>SUM($C$2865:AM2865)*'Assumptions (T&amp;D)'!$C$25</f>
        <v>7.608515408</v>
      </c>
      <c r="AN2972" s="371">
        <f>SUM($C$2865:AN2865)*'Assumptions (T&amp;D)'!$C$25</f>
        <v>7.950595448</v>
      </c>
      <c r="AO2972" s="371">
        <f>SUM($C$2865:AO2865)*'Assumptions (T&amp;D)'!$C$25</f>
        <v>8.301533446</v>
      </c>
      <c r="AP2972" s="371">
        <f>SUM($C$2865:AP2865)*'Assumptions (T&amp;D)'!$C$25</f>
        <v>8.66154585</v>
      </c>
      <c r="AQ2972" s="371">
        <f>SUM($C$2865:AQ2865)*'Assumptions (T&amp;D)'!$C$25</f>
        <v>9.030854203</v>
      </c>
      <c r="AR2972" s="371">
        <f>SUM($C$2865:AR2865)*'Assumptions (T&amp;D)'!$C$25</f>
        <v>9.409685259</v>
      </c>
      <c r="AS2972" s="371">
        <f>SUM($C$2865:AS2865)*'Assumptions (T&amp;D)'!$C$25</f>
        <v>9.798271102</v>
      </c>
      <c r="AT2972" s="371">
        <f>SUM($C$2865:AT2865)*'Assumptions (T&amp;D)'!$C$25</f>
        <v>10.19684927</v>
      </c>
      <c r="AU2972" s="371">
        <f>SUM($C$2865:AU2865)*'Assumptions (T&amp;D)'!$C$25</f>
        <v>10.60566288</v>
      </c>
      <c r="AV2972" s="371">
        <f>SUM($C$2865:AV2865)*'Assumptions (T&amp;D)'!$C$25</f>
        <v>11.02496074</v>
      </c>
      <c r="AW2972" s="371">
        <f>SUM($C$2865:AW2865)*'Assumptions (T&amp;D)'!$C$25</f>
        <v>11.45499752</v>
      </c>
      <c r="AX2972" s="371">
        <f>SUM($C$2865:AX2865)*'Assumptions (T&amp;D)'!$C$25</f>
        <v>11.89603384</v>
      </c>
      <c r="AY2972" s="371">
        <f>SUM($C$2865:AY2865)*'Assumptions (T&amp;D)'!$C$25</f>
        <v>12.34833642</v>
      </c>
      <c r="AZ2972" s="371">
        <f>SUM($C$2865:AZ2865)*'Assumptions (T&amp;D)'!$C$25</f>
        <v>12.81217826</v>
      </c>
      <c r="BA2972" s="371">
        <f>SUM($C$2865:BA2865)*'Assumptions (T&amp;D)'!$C$25</f>
        <v>13.28518002</v>
      </c>
      <c r="BB2972" s="371">
        <f>SUM($C$2865:BB2865)*'Assumptions (T&amp;D)'!$C$25</f>
        <v>13.28518002</v>
      </c>
      <c r="BC2972" s="371">
        <f>SUM($C$2865:BC2865)*'Assumptions (T&amp;D)'!$C$25</f>
        <v>13.28518002</v>
      </c>
      <c r="BD2972" s="371">
        <f>SUM($C$2865:BD2865)*'Assumptions (T&amp;D)'!$C$25</f>
        <v>13.28518002</v>
      </c>
      <c r="BE2972" s="371">
        <f>SUM($C$2865:BE2865)*'Assumptions (T&amp;D)'!$C$25</f>
        <v>13.28518002</v>
      </c>
      <c r="BF2972" s="371">
        <f>SUM($C$2865:BF2865)*'Assumptions (T&amp;D)'!$C$25</f>
        <v>13.28518002</v>
      </c>
      <c r="BG2972" s="371">
        <f>SUM($C$2865:BG2865)*'Assumptions (T&amp;D)'!$C$25</f>
        <v>13.28518002</v>
      </c>
      <c r="BH2972" s="371">
        <f>SUM($C$2865:BH2865)*'Assumptions (T&amp;D)'!$C$25</f>
        <v>13.28518002</v>
      </c>
      <c r="BI2972" s="371">
        <f>SUM($C$2865:BI2865)*'Assumptions (T&amp;D)'!$C$25</f>
        <v>13.28518002</v>
      </c>
      <c r="BJ2972" s="371">
        <f>SUM($C$2865:BJ2865)*'Assumptions (T&amp;D)'!$C$25</f>
        <v>13.28518002</v>
      </c>
      <c r="BK2972" s="371">
        <f>SUM($C$2865:BK2865)*'Assumptions (T&amp;D)'!$C$25</f>
        <v>13.28518002</v>
      </c>
      <c r="BL2972" s="371">
        <f>SUM($C$2865:BL2865)*'Assumptions (T&amp;D)'!$C$25</f>
        <v>13.28518002</v>
      </c>
      <c r="BM2972" s="371">
        <f>SUM($C$2865:BM2865)*'Assumptions (T&amp;D)'!$C$25</f>
        <v>13.28518002</v>
      </c>
      <c r="BN2972" s="371">
        <f>SUM($C$2865:BN2865)*'Assumptions (T&amp;D)'!$C$25</f>
        <v>13.28518002</v>
      </c>
      <c r="BO2972" s="371">
        <f>SUM($C$2865:BO2865)*'Assumptions (T&amp;D)'!$C$25</f>
        <v>13.28518002</v>
      </c>
      <c r="BP2972" s="371">
        <f>SUM($C$2865:BP2865)*'Assumptions (T&amp;D)'!$C$25</f>
        <v>13.28518002</v>
      </c>
      <c r="BQ2972" s="371">
        <f>SUM($C$2865:BQ2865)*'Assumptions (T&amp;D)'!$C$25</f>
        <v>13.28518002</v>
      </c>
      <c r="BR2972" s="371">
        <f>SUM($C$2865:BR2865)*'Assumptions (T&amp;D)'!$C$25</f>
        <v>13.28518002</v>
      </c>
      <c r="BS2972" s="371">
        <f>SUM($C$2865:BS2865)*'Assumptions (T&amp;D)'!$C$25</f>
        <v>13.28518002</v>
      </c>
      <c r="BT2972" s="371">
        <f>SUM($C$2865:BT2865)*'Assumptions (T&amp;D)'!$C$25</f>
        <v>13.28518002</v>
      </c>
      <c r="BU2972" s="371">
        <f>SUM($C$2865:BU2865)*'Assumptions (T&amp;D)'!$C$25</f>
        <v>13.28518002</v>
      </c>
      <c r="BV2972" s="371">
        <f>SUM($C$2865:BV2865)*'Assumptions (T&amp;D)'!$C$25</f>
        <v>13.28518002</v>
      </c>
      <c r="BW2972" s="371">
        <f>SUM($C$2865:BW2865)*'Assumptions (T&amp;D)'!$C$25</f>
        <v>13.28518002</v>
      </c>
      <c r="BX2972" s="371">
        <f>SUM($C$2865:BX2865)*'Assumptions (T&amp;D)'!$C$25</f>
        <v>13.28518002</v>
      </c>
      <c r="BY2972" s="371">
        <f>SUM($C$2865:BY2865)*'Assumptions (T&amp;D)'!$C$25</f>
        <v>13.28518002</v>
      </c>
      <c r="BZ2972" s="371">
        <f>SUM($C$2865:BZ2865)*'Assumptions (T&amp;D)'!$C$25</f>
        <v>13.28518002</v>
      </c>
      <c r="CA2972" s="371">
        <f>SUM($C$2865:CA2865)*'Assumptions (T&amp;D)'!$C$25</f>
        <v>13.28518002</v>
      </c>
      <c r="CB2972" s="371">
        <f>SUM($C$2865:CB2865)*'Assumptions (T&amp;D)'!$C$25</f>
        <v>13.28518002</v>
      </c>
      <c r="CC2972" s="371">
        <f>SUM($C$2865:CC2865)*'Assumptions (T&amp;D)'!$C$25</f>
        <v>13.28518002</v>
      </c>
      <c r="CD2972" s="371">
        <f>SUM($C$2865:CD2865)*'Assumptions (T&amp;D)'!$C$25</f>
        <v>13.28518002</v>
      </c>
    </row>
    <row r="2973" ht="15.75" customHeight="1">
      <c r="A2973" s="365" t="s">
        <v>373</v>
      </c>
      <c r="B2973" s="159" t="s">
        <v>351</v>
      </c>
      <c r="C2973" s="372">
        <f t="shared" ref="C2973:BU2973" si="96">SUM(C2974:C3024)</f>
        <v>0.116501964</v>
      </c>
      <c r="D2973" s="372">
        <f t="shared" si="96"/>
        <v>0.321428437</v>
      </c>
      <c r="E2973" s="372">
        <f t="shared" si="96"/>
        <v>0.4971919385</v>
      </c>
      <c r="F2973" s="372">
        <f t="shared" si="96"/>
        <v>0.6638683922</v>
      </c>
      <c r="G2973" s="372">
        <f t="shared" si="96"/>
        <v>0.8168292424</v>
      </c>
      <c r="H2973" s="372">
        <f t="shared" si="96"/>
        <v>0.9674004639</v>
      </c>
      <c r="I2973" s="372">
        <f t="shared" si="96"/>
        <v>1.137185538</v>
      </c>
      <c r="J2973" s="372">
        <f t="shared" si="96"/>
        <v>1.319258833</v>
      </c>
      <c r="K2973" s="372">
        <f t="shared" si="96"/>
        <v>1.523841822</v>
      </c>
      <c r="L2973" s="372">
        <f t="shared" si="96"/>
        <v>1.744001248</v>
      </c>
      <c r="M2973" s="372">
        <f t="shared" si="96"/>
        <v>1.95964729</v>
      </c>
      <c r="N2973" s="372">
        <f t="shared" si="96"/>
        <v>2.177272751</v>
      </c>
      <c r="O2973" s="372">
        <f t="shared" si="96"/>
        <v>2.450763376</v>
      </c>
      <c r="P2973" s="372">
        <f t="shared" si="96"/>
        <v>2.750325324</v>
      </c>
      <c r="Q2973" s="372">
        <f t="shared" si="96"/>
        <v>3.019971462</v>
      </c>
      <c r="R2973" s="372">
        <f t="shared" si="96"/>
        <v>3.295657454</v>
      </c>
      <c r="S2973" s="372">
        <f t="shared" si="96"/>
        <v>3.593873562</v>
      </c>
      <c r="T2973" s="372">
        <f t="shared" si="96"/>
        <v>3.896868521</v>
      </c>
      <c r="U2973" s="372">
        <f t="shared" si="96"/>
        <v>4.188053781</v>
      </c>
      <c r="V2973" s="372">
        <f t="shared" si="96"/>
        <v>4.483542664</v>
      </c>
      <c r="W2973" s="372">
        <f t="shared" si="96"/>
        <v>4.720140501</v>
      </c>
      <c r="X2973" s="372">
        <f t="shared" si="96"/>
        <v>4.907559674</v>
      </c>
      <c r="Y2973" s="372">
        <f t="shared" si="96"/>
        <v>5.113007587</v>
      </c>
      <c r="Z2973" s="372">
        <f t="shared" si="96"/>
        <v>5.324611073</v>
      </c>
      <c r="AA2973" s="372">
        <f t="shared" si="96"/>
        <v>5.546702336</v>
      </c>
      <c r="AB2973" s="372">
        <f t="shared" si="96"/>
        <v>5.772846127</v>
      </c>
      <c r="AC2973" s="372">
        <f t="shared" si="96"/>
        <v>5.989830729</v>
      </c>
      <c r="AD2973" s="372">
        <f t="shared" si="96"/>
        <v>6.201328852</v>
      </c>
      <c r="AE2973" s="372">
        <f t="shared" si="96"/>
        <v>6.406060082</v>
      </c>
      <c r="AF2973" s="372">
        <f t="shared" si="96"/>
        <v>6.607648682</v>
      </c>
      <c r="AG2973" s="372">
        <f t="shared" si="96"/>
        <v>6.817688016</v>
      </c>
      <c r="AH2973" s="372">
        <f t="shared" si="96"/>
        <v>7.032784499</v>
      </c>
      <c r="AI2973" s="372">
        <f t="shared" si="96"/>
        <v>7.221007527</v>
      </c>
      <c r="AJ2973" s="372">
        <f t="shared" si="96"/>
        <v>7.398289846</v>
      </c>
      <c r="AK2973" s="372">
        <f t="shared" si="96"/>
        <v>7.598043115</v>
      </c>
      <c r="AL2973" s="372">
        <f t="shared" si="96"/>
        <v>7.800824079</v>
      </c>
      <c r="AM2973" s="372">
        <f t="shared" si="96"/>
        <v>7.997900061</v>
      </c>
      <c r="AN2973" s="372">
        <f t="shared" si="96"/>
        <v>8.199369719</v>
      </c>
      <c r="AO2973" s="372">
        <f t="shared" si="96"/>
        <v>8.415240921</v>
      </c>
      <c r="AP2973" s="372">
        <f t="shared" si="96"/>
        <v>8.636999344</v>
      </c>
      <c r="AQ2973" s="372">
        <f t="shared" si="96"/>
        <v>8.863846101</v>
      </c>
      <c r="AR2973" s="372">
        <f t="shared" si="96"/>
        <v>9.096244224</v>
      </c>
      <c r="AS2973" s="372">
        <f t="shared" si="96"/>
        <v>9.33333465</v>
      </c>
      <c r="AT2973" s="372">
        <f t="shared" si="96"/>
        <v>9.576241811</v>
      </c>
      <c r="AU2973" s="372">
        <f t="shared" si="96"/>
        <v>9.825102983</v>
      </c>
      <c r="AV2973" s="372">
        <f t="shared" si="96"/>
        <v>10.0800586</v>
      </c>
      <c r="AW2973" s="372">
        <f t="shared" si="96"/>
        <v>10.3412523</v>
      </c>
      <c r="AX2973" s="372">
        <f t="shared" si="96"/>
        <v>10.60883106</v>
      </c>
      <c r="AY2973" s="372">
        <f t="shared" si="96"/>
        <v>10.88294518</v>
      </c>
      <c r="AZ2973" s="372">
        <f t="shared" si="96"/>
        <v>11.16374845</v>
      </c>
      <c r="BA2973" s="372">
        <f t="shared" si="96"/>
        <v>11.44840414</v>
      </c>
      <c r="BB2973" s="372">
        <f t="shared" si="96"/>
        <v>11.19100587</v>
      </c>
      <c r="BC2973" s="372">
        <f t="shared" si="96"/>
        <v>10.42174883</v>
      </c>
      <c r="BD2973" s="372">
        <f t="shared" si="96"/>
        <v>9.711681002</v>
      </c>
      <c r="BE2973" s="372">
        <f t="shared" si="96"/>
        <v>9.056476805</v>
      </c>
      <c r="BF2973" s="372">
        <f t="shared" si="96"/>
        <v>8.453139724</v>
      </c>
      <c r="BG2973" s="372">
        <f t="shared" si="96"/>
        <v>7.895706386</v>
      </c>
      <c r="BH2973" s="372">
        <f t="shared" si="96"/>
        <v>7.382422161</v>
      </c>
      <c r="BI2973" s="372">
        <f t="shared" si="96"/>
        <v>6.909806446</v>
      </c>
      <c r="BJ2973" s="372">
        <f t="shared" si="96"/>
        <v>6.433704525</v>
      </c>
      <c r="BK2973" s="372">
        <f t="shared" si="96"/>
        <v>5.945300534</v>
      </c>
      <c r="BL2973" s="372">
        <f t="shared" si="96"/>
        <v>5.444294263</v>
      </c>
      <c r="BM2973" s="372">
        <f t="shared" si="96"/>
        <v>4.930378442</v>
      </c>
      <c r="BN2973" s="372">
        <f t="shared" si="96"/>
        <v>4.403238579</v>
      </c>
      <c r="BO2973" s="372">
        <f t="shared" si="96"/>
        <v>3.862552797</v>
      </c>
      <c r="BP2973" s="372">
        <f t="shared" si="96"/>
        <v>3.307991663</v>
      </c>
      <c r="BQ2973" s="372">
        <f t="shared" si="96"/>
        <v>2.739218013</v>
      </c>
      <c r="BR2973" s="372">
        <f t="shared" si="96"/>
        <v>2.15588678</v>
      </c>
      <c r="BS2973" s="372">
        <f t="shared" si="96"/>
        <v>1.55764481</v>
      </c>
      <c r="BT2973" s="372">
        <f t="shared" si="96"/>
        <v>0.94413068</v>
      </c>
      <c r="BU2973" s="372">
        <f t="shared" si="96"/>
        <v>0.3167549368</v>
      </c>
      <c r="BV2973" s="32"/>
      <c r="BW2973" s="32"/>
      <c r="BX2973" s="32"/>
      <c r="BY2973" s="32"/>
      <c r="BZ2973" s="32"/>
      <c r="CA2973" s="32"/>
      <c r="CB2973" s="32"/>
      <c r="CC2973" s="32"/>
      <c r="CD2973" s="32"/>
    </row>
    <row r="2974" ht="15.75" hidden="1" customHeight="1" outlineLevel="1">
      <c r="A2974" s="365"/>
      <c r="B2974" s="38"/>
      <c r="C2974" s="372">
        <f>$C2865*'Assumptions (T&amp;D)'!C$24</f>
        <v>0.116501964</v>
      </c>
      <c r="D2974" s="372">
        <f>$C2865*'Assumptions (T&amp;D)'!D$24</f>
        <v>0.2243051147</v>
      </c>
      <c r="E2974" s="372">
        <f>$C2865*'Assumptions (T&amp;D)'!E$24</f>
        <v>0.2075288319</v>
      </c>
      <c r="F2974" s="372">
        <f>$C2865*'Assumptions (T&amp;D)'!F$24</f>
        <v>0.1919952367</v>
      </c>
      <c r="G2974" s="372">
        <f>$C2865*'Assumptions (T&amp;D)'!G$24</f>
        <v>0.1773936572</v>
      </c>
      <c r="H2974" s="372">
        <f>$C2865*'Assumptions (T&amp;D)'!H$24</f>
        <v>0.1643454372</v>
      </c>
      <c r="I2974" s="372">
        <f>$C2865*'Assumptions (T&amp;D)'!I$24</f>
        <v>0.1519185611</v>
      </c>
      <c r="J2974" s="372">
        <f>$C2865*'Assumptions (T&amp;D)'!J$24</f>
        <v>0.1404237006</v>
      </c>
      <c r="K2974" s="372">
        <f>$C2865*'Assumptions (T&amp;D)'!K$24</f>
        <v>0.1385596692</v>
      </c>
      <c r="L2974" s="372">
        <f>$C2865*'Assumptions (T&amp;D)'!L$24</f>
        <v>0.1385596692</v>
      </c>
      <c r="M2974" s="372">
        <f>$C2865*'Assumptions (T&amp;D)'!M$24</f>
        <v>0.1385596692</v>
      </c>
      <c r="N2974" s="372">
        <f>$C2865*'Assumptions (T&amp;D)'!N$24</f>
        <v>0.1385596692</v>
      </c>
      <c r="O2974" s="372">
        <f>$C2865*'Assumptions (T&amp;D)'!O$24</f>
        <v>0.1385596692</v>
      </c>
      <c r="P2974" s="372">
        <f>$C2865*'Assumptions (T&amp;D)'!P$24</f>
        <v>0.1385596692</v>
      </c>
      <c r="Q2974" s="372">
        <f>$C2865*'Assumptions (T&amp;D)'!Q$24</f>
        <v>0.1385596692</v>
      </c>
      <c r="R2974" s="372">
        <f>$C2865*'Assumptions (T&amp;D)'!R$24</f>
        <v>0.1385596692</v>
      </c>
      <c r="S2974" s="372">
        <f>$C2865*'Assumptions (T&amp;D)'!S$24</f>
        <v>0.1385596692</v>
      </c>
      <c r="T2974" s="372">
        <f>$C2865*'Assumptions (T&amp;D)'!T$24</f>
        <v>0.1385596692</v>
      </c>
      <c r="U2974" s="372">
        <f>$C2865*'Assumptions (T&amp;D)'!U$24</f>
        <v>0.1385596692</v>
      </c>
      <c r="V2974" s="372">
        <f>$C2865*'Assumptions (T&amp;D)'!V$24</f>
        <v>0.1385596692</v>
      </c>
      <c r="W2974" s="372">
        <f>$C2865*'Assumptions (T&amp;D)'!W$24</f>
        <v>0.06927983459</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0.09712332233</v>
      </c>
      <c r="E2975" s="372">
        <f>$D2865*'Assumptions (T&amp;D)'!D$24</f>
        <v>0.1869947699</v>
      </c>
      <c r="F2975" s="372">
        <f>$D2865*'Assumptions (T&amp;D)'!E$24</f>
        <v>0.1730090115</v>
      </c>
      <c r="G2975" s="372">
        <f>$D2865*'Assumptions (T&amp;D)'!F$24</f>
        <v>0.1600592352</v>
      </c>
      <c r="H2975" s="372">
        <f>$D2865*'Assumptions (T&amp;D)'!G$24</f>
        <v>0.1478864455</v>
      </c>
      <c r="I2975" s="372">
        <f>$D2865*'Assumptions (T&amp;D)'!H$24</f>
        <v>0.1370086334</v>
      </c>
      <c r="J2975" s="372">
        <f>$D2865*'Assumptions (T&amp;D)'!I$24</f>
        <v>0.1266488123</v>
      </c>
      <c r="K2975" s="372">
        <f>$D2865*'Assumptions (T&amp;D)'!J$24</f>
        <v>0.1170659779</v>
      </c>
      <c r="L2975" s="372">
        <f>$D2865*'Assumptions (T&amp;D)'!K$24</f>
        <v>0.1155120047</v>
      </c>
      <c r="M2975" s="372">
        <f>$D2865*'Assumptions (T&amp;D)'!L$24</f>
        <v>0.1155120047</v>
      </c>
      <c r="N2975" s="372">
        <f>$D2865*'Assumptions (T&amp;D)'!M$24</f>
        <v>0.1155120047</v>
      </c>
      <c r="O2975" s="372">
        <f>$D2865*'Assumptions (T&amp;D)'!N$24</f>
        <v>0.1155120047</v>
      </c>
      <c r="P2975" s="372">
        <f>$D2865*'Assumptions (T&amp;D)'!O$24</f>
        <v>0.1155120047</v>
      </c>
      <c r="Q2975" s="372">
        <f>$D2865*'Assumptions (T&amp;D)'!P$24</f>
        <v>0.1155120047</v>
      </c>
      <c r="R2975" s="372">
        <f>$D2865*'Assumptions (T&amp;D)'!Q$24</f>
        <v>0.1155120047</v>
      </c>
      <c r="S2975" s="372">
        <f>$D2865*'Assumptions (T&amp;D)'!R$24</f>
        <v>0.1155120047</v>
      </c>
      <c r="T2975" s="372">
        <f>$D2865*'Assumptions (T&amp;D)'!S$24</f>
        <v>0.1155120047</v>
      </c>
      <c r="U2975" s="372">
        <f>$D2865*'Assumptions (T&amp;D)'!T$24</f>
        <v>0.1155120047</v>
      </c>
      <c r="V2975" s="372">
        <f>$D2865*'Assumptions (T&amp;D)'!U$24</f>
        <v>0.1155120047</v>
      </c>
      <c r="W2975" s="372">
        <f>$D2865*'Assumptions (T&amp;D)'!V$24</f>
        <v>0.1155120047</v>
      </c>
      <c r="X2975" s="372">
        <f>$D2865*'Assumptions (T&amp;D)'!W$24</f>
        <v>0.05775600235</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0.1026683367</v>
      </c>
      <c r="F2976" s="372">
        <f>$E2865*'Assumptions (T&amp;D)'!D$24</f>
        <v>0.1976707708</v>
      </c>
      <c r="G2976" s="372">
        <f>$E2865*'Assumptions (T&amp;D)'!E$24</f>
        <v>0.1828865304</v>
      </c>
      <c r="H2976" s="372">
        <f>$E2865*'Assumptions (T&amp;D)'!F$24</f>
        <v>0.1691974188</v>
      </c>
      <c r="I2976" s="372">
        <f>$E2865*'Assumptions (T&amp;D)'!G$24</f>
        <v>0.1563296539</v>
      </c>
      <c r="J2976" s="372">
        <f>$E2865*'Assumptions (T&amp;D)'!H$24</f>
        <v>0.1448308002</v>
      </c>
      <c r="K2976" s="372">
        <f>$E2865*'Assumptions (T&amp;D)'!I$24</f>
        <v>0.133879511</v>
      </c>
      <c r="L2976" s="372">
        <f>$E2865*'Assumptions (T&amp;D)'!J$24</f>
        <v>0.1237495684</v>
      </c>
      <c r="M2976" s="372">
        <f>$E2865*'Assumptions (T&amp;D)'!K$24</f>
        <v>0.1221068751</v>
      </c>
      <c r="N2976" s="372">
        <f>$E2865*'Assumptions (T&amp;D)'!L$24</f>
        <v>0.1221068751</v>
      </c>
      <c r="O2976" s="372">
        <f>$E2865*'Assumptions (T&amp;D)'!M$24</f>
        <v>0.1221068751</v>
      </c>
      <c r="P2976" s="372">
        <f>$E2865*'Assumptions (T&amp;D)'!N$24</f>
        <v>0.1221068751</v>
      </c>
      <c r="Q2976" s="372">
        <f>$E2865*'Assumptions (T&amp;D)'!O$24</f>
        <v>0.1221068751</v>
      </c>
      <c r="R2976" s="372">
        <f>$E2865*'Assumptions (T&amp;D)'!P$24</f>
        <v>0.1221068751</v>
      </c>
      <c r="S2976" s="372">
        <f>$E2865*'Assumptions (T&amp;D)'!Q$24</f>
        <v>0.1221068751</v>
      </c>
      <c r="T2976" s="372">
        <f>$E2865*'Assumptions (T&amp;D)'!R$24</f>
        <v>0.1221068751</v>
      </c>
      <c r="U2976" s="372">
        <f>$E2865*'Assumptions (T&amp;D)'!S$24</f>
        <v>0.1221068751</v>
      </c>
      <c r="V2976" s="372">
        <f>$E2865*'Assumptions (T&amp;D)'!T$24</f>
        <v>0.1221068751</v>
      </c>
      <c r="W2976" s="372">
        <f>$E2865*'Assumptions (T&amp;D)'!U$24</f>
        <v>0.1221068751</v>
      </c>
      <c r="X2976" s="372">
        <f>$E2865*'Assumptions (T&amp;D)'!V$24</f>
        <v>0.1221068751</v>
      </c>
      <c r="Y2976" s="372">
        <f>$E2865*'Assumptions (T&amp;D)'!W$24</f>
        <v>0.06105343753</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0.1011933731</v>
      </c>
      <c r="G2977" s="372">
        <f>$F2865*'Assumptions (T&amp;D)'!D$24</f>
        <v>0.1948309744</v>
      </c>
      <c r="H2977" s="372">
        <f>$F2865*'Assumptions (T&amp;D)'!E$24</f>
        <v>0.1802591286</v>
      </c>
      <c r="I2977" s="372">
        <f>$F2865*'Assumptions (T&amp;D)'!F$24</f>
        <v>0.1667666789</v>
      </c>
      <c r="J2977" s="372">
        <f>$F2865*'Assumptions (T&amp;D)'!G$24</f>
        <v>0.1540837761</v>
      </c>
      <c r="K2977" s="372">
        <f>$F2865*'Assumptions (T&amp;D)'!H$24</f>
        <v>0.1427501183</v>
      </c>
      <c r="L2977" s="372">
        <f>$F2865*'Assumptions (T&amp;D)'!I$24</f>
        <v>0.1319561585</v>
      </c>
      <c r="M2977" s="372">
        <f>$F2865*'Assumptions (T&amp;D)'!J$24</f>
        <v>0.1219717457</v>
      </c>
      <c r="N2977" s="372">
        <f>$F2865*'Assumptions (T&amp;D)'!K$24</f>
        <v>0.1203526518</v>
      </c>
      <c r="O2977" s="372">
        <f>$F2865*'Assumptions (T&amp;D)'!L$24</f>
        <v>0.1203526518</v>
      </c>
      <c r="P2977" s="372">
        <f>$F2865*'Assumptions (T&amp;D)'!M$24</f>
        <v>0.1203526518</v>
      </c>
      <c r="Q2977" s="372">
        <f>$F2865*'Assumptions (T&amp;D)'!N$24</f>
        <v>0.1203526518</v>
      </c>
      <c r="R2977" s="372">
        <f>$F2865*'Assumptions (T&amp;D)'!O$24</f>
        <v>0.1203526518</v>
      </c>
      <c r="S2977" s="372">
        <f>$F2865*'Assumptions (T&amp;D)'!P$24</f>
        <v>0.1203526518</v>
      </c>
      <c r="T2977" s="372">
        <f>$F2865*'Assumptions (T&amp;D)'!Q$24</f>
        <v>0.1203526518</v>
      </c>
      <c r="U2977" s="372">
        <f>$F2865*'Assumptions (T&amp;D)'!R$24</f>
        <v>0.1203526518</v>
      </c>
      <c r="V2977" s="372">
        <f>$F2865*'Assumptions (T&amp;D)'!S$24</f>
        <v>0.1203526518</v>
      </c>
      <c r="W2977" s="372">
        <f>$F2865*'Assumptions (T&amp;D)'!T$24</f>
        <v>0.1203526518</v>
      </c>
      <c r="X2977" s="372">
        <f>$F2865*'Assumptions (T&amp;D)'!U$24</f>
        <v>0.1203526518</v>
      </c>
      <c r="Y2977" s="372">
        <f>$F2865*'Assumptions (T&amp;D)'!V$24</f>
        <v>0.1203526518</v>
      </c>
      <c r="Z2977" s="372">
        <f>$F2865*'Assumptions (T&amp;D)'!W$24</f>
        <v>0.06017632588</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0.1016588453</v>
      </c>
      <c r="H2978" s="372">
        <f>$G2865*'Assumptions (T&amp;D)'!D$24</f>
        <v>0.1957271634</v>
      </c>
      <c r="I2978" s="372">
        <f>$G2865*'Assumptions (T&amp;D)'!E$24</f>
        <v>0.1810882897</v>
      </c>
      <c r="J2978" s="372">
        <f>$G2865*'Assumptions (T&amp;D)'!F$24</f>
        <v>0.167533777</v>
      </c>
      <c r="K2978" s="372">
        <f>$G2865*'Assumptions (T&amp;D)'!G$24</f>
        <v>0.1547925351</v>
      </c>
      <c r="L2978" s="372">
        <f>$G2865*'Assumptions (T&amp;D)'!H$24</f>
        <v>0.1434067444</v>
      </c>
      <c r="M2978" s="372">
        <f>$G2865*'Assumptions (T&amp;D)'!I$24</f>
        <v>0.1325631342</v>
      </c>
      <c r="N2978" s="372">
        <f>$G2865*'Assumptions (T&amp;D)'!J$24</f>
        <v>0.1225327948</v>
      </c>
      <c r="O2978" s="372">
        <f>$G2865*'Assumptions (T&amp;D)'!K$24</f>
        <v>0.1209062533</v>
      </c>
      <c r="P2978" s="372">
        <f>$G2865*'Assumptions (T&amp;D)'!L$24</f>
        <v>0.1209062533</v>
      </c>
      <c r="Q2978" s="372">
        <f>$G2865*'Assumptions (T&amp;D)'!M$24</f>
        <v>0.1209062533</v>
      </c>
      <c r="R2978" s="372">
        <f>$G2865*'Assumptions (T&amp;D)'!N$24</f>
        <v>0.1209062533</v>
      </c>
      <c r="S2978" s="372">
        <f>$G2865*'Assumptions (T&amp;D)'!O$24</f>
        <v>0.1209062533</v>
      </c>
      <c r="T2978" s="372">
        <f>$G2865*'Assumptions (T&amp;D)'!P$24</f>
        <v>0.1209062533</v>
      </c>
      <c r="U2978" s="372">
        <f>$G2865*'Assumptions (T&amp;D)'!Q$24</f>
        <v>0.1209062533</v>
      </c>
      <c r="V2978" s="372">
        <f>$G2865*'Assumptions (T&amp;D)'!R$24</f>
        <v>0.1209062533</v>
      </c>
      <c r="W2978" s="372">
        <f>$G2865*'Assumptions (T&amp;D)'!S$24</f>
        <v>0.1209062533</v>
      </c>
      <c r="X2978" s="372">
        <f>$G2865*'Assumptions (T&amp;D)'!T$24</f>
        <v>0.1209062533</v>
      </c>
      <c r="Y2978" s="372">
        <f>$G2865*'Assumptions (T&amp;D)'!U$24</f>
        <v>0.1209062533</v>
      </c>
      <c r="Z2978" s="372">
        <f>$G2865*'Assumptions (T&amp;D)'!V$24</f>
        <v>0.1209062533</v>
      </c>
      <c r="AA2978" s="372">
        <f>$G2865*'Assumptions (T&amp;D)'!W$24</f>
        <v>0.06045312665</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0.1099848703</v>
      </c>
      <c r="I2979" s="372">
        <f>$H2865*'Assumptions (T&amp;D)'!D$24</f>
        <v>0.2117575369</v>
      </c>
      <c r="J2979" s="372">
        <f>$H2865*'Assumptions (T&amp;D)'!E$24</f>
        <v>0.1959197156</v>
      </c>
      <c r="K2979" s="372">
        <f>$H2865*'Assumptions (T&amp;D)'!F$24</f>
        <v>0.1812550662</v>
      </c>
      <c r="L2979" s="372">
        <f>$H2865*'Assumptions (T&amp;D)'!G$24</f>
        <v>0.1674702958</v>
      </c>
      <c r="M2979" s="372">
        <f>$H2865*'Assumptions (T&amp;D)'!H$24</f>
        <v>0.1551519904</v>
      </c>
      <c r="N2979" s="372">
        <f>$H2865*'Assumptions (T&amp;D)'!I$24</f>
        <v>0.1434202709</v>
      </c>
      <c r="O2979" s="372">
        <f>$H2865*'Assumptions (T&amp;D)'!J$24</f>
        <v>0.1325684303</v>
      </c>
      <c r="P2979" s="372">
        <f>$H2865*'Assumptions (T&amp;D)'!K$24</f>
        <v>0.1308086724</v>
      </c>
      <c r="Q2979" s="372">
        <f>$H2865*'Assumptions (T&amp;D)'!L$24</f>
        <v>0.1308086724</v>
      </c>
      <c r="R2979" s="372">
        <f>$H2865*'Assumptions (T&amp;D)'!M$24</f>
        <v>0.1308086724</v>
      </c>
      <c r="S2979" s="372">
        <f>$H2865*'Assumptions (T&amp;D)'!N$24</f>
        <v>0.1308086724</v>
      </c>
      <c r="T2979" s="372">
        <f>$H2865*'Assumptions (T&amp;D)'!O$24</f>
        <v>0.1308086724</v>
      </c>
      <c r="U2979" s="372">
        <f>$H2865*'Assumptions (T&amp;D)'!P$24</f>
        <v>0.1308086724</v>
      </c>
      <c r="V2979" s="372">
        <f>$H2865*'Assumptions (T&amp;D)'!Q$24</f>
        <v>0.1308086724</v>
      </c>
      <c r="W2979" s="372">
        <f>$H2865*'Assumptions (T&amp;D)'!R$24</f>
        <v>0.1308086724</v>
      </c>
      <c r="X2979" s="372">
        <f>$H2865*'Assumptions (T&amp;D)'!S$24</f>
        <v>0.1308086724</v>
      </c>
      <c r="Y2979" s="372">
        <f>$H2865*'Assumptions (T&amp;D)'!T$24</f>
        <v>0.1308086724</v>
      </c>
      <c r="Z2979" s="372">
        <f>$H2865*'Assumptions (T&amp;D)'!U$24</f>
        <v>0.1308086724</v>
      </c>
      <c r="AA2979" s="372">
        <f>$H2865*'Assumptions (T&amp;D)'!V$24</f>
        <v>0.1308086724</v>
      </c>
      <c r="AB2979" s="372">
        <f>$H2865*'Assumptions (T&amp;D)'!W$24</f>
        <v>0.0654043362</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0.1323161839</v>
      </c>
      <c r="J2980" s="372">
        <f>$I2865*'Assumptions (T&amp;D)'!D$24</f>
        <v>0.2547527593</v>
      </c>
      <c r="K2980" s="372">
        <f>$I2865*'Assumptions (T&amp;D)'!E$24</f>
        <v>0.2356992289</v>
      </c>
      <c r="L2980" s="372">
        <f>$I2865*'Assumptions (T&amp;D)'!F$24</f>
        <v>0.218057071</v>
      </c>
      <c r="M2980" s="372">
        <f>$I2865*'Assumptions (T&amp;D)'!G$24</f>
        <v>0.2014734426</v>
      </c>
      <c r="N2980" s="372">
        <f>$I2865*'Assumptions (T&amp;D)'!H$24</f>
        <v>0.18665403</v>
      </c>
      <c r="O2980" s="372">
        <f>$I2865*'Assumptions (T&amp;D)'!I$24</f>
        <v>0.1725403038</v>
      </c>
      <c r="P2980" s="372">
        <f>$I2865*'Assumptions (T&amp;D)'!J$24</f>
        <v>0.159485107</v>
      </c>
      <c r="Q2980" s="372">
        <f>$I2865*'Assumptions (T&amp;D)'!K$24</f>
        <v>0.157368048</v>
      </c>
      <c r="R2980" s="372">
        <f>$I2865*'Assumptions (T&amp;D)'!L$24</f>
        <v>0.157368048</v>
      </c>
      <c r="S2980" s="372">
        <f>$I2865*'Assumptions (T&amp;D)'!M$24</f>
        <v>0.157368048</v>
      </c>
      <c r="T2980" s="372">
        <f>$I2865*'Assumptions (T&amp;D)'!N$24</f>
        <v>0.157368048</v>
      </c>
      <c r="U2980" s="372">
        <f>$I2865*'Assumptions (T&amp;D)'!O$24</f>
        <v>0.157368048</v>
      </c>
      <c r="V2980" s="372">
        <f>$I2865*'Assumptions (T&amp;D)'!P$24</f>
        <v>0.157368048</v>
      </c>
      <c r="W2980" s="372">
        <f>$I2865*'Assumptions (T&amp;D)'!Q$24</f>
        <v>0.157368048</v>
      </c>
      <c r="X2980" s="372">
        <f>$I2865*'Assumptions (T&amp;D)'!R$24</f>
        <v>0.157368048</v>
      </c>
      <c r="Y2980" s="372">
        <f>$I2865*'Assumptions (T&amp;D)'!S$24</f>
        <v>0.157368048</v>
      </c>
      <c r="Z2980" s="372">
        <f>$I2865*'Assumptions (T&amp;D)'!T$24</f>
        <v>0.157368048</v>
      </c>
      <c r="AA2980" s="372">
        <f>$I2865*'Assumptions (T&amp;D)'!U$24</f>
        <v>0.157368048</v>
      </c>
      <c r="AB2980" s="372">
        <f>$I2865*'Assumptions (T&amp;D)'!V$24</f>
        <v>0.157368048</v>
      </c>
      <c r="AC2980" s="372">
        <f>$I2865*'Assumptions (T&amp;D)'!W$24</f>
        <v>0.07868402401</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0.1350654915</v>
      </c>
      <c r="K2981" s="372">
        <f>$J2865*'Assumptions (T&amp;D)'!D$24</f>
        <v>0.260046093</v>
      </c>
      <c r="L2981" s="372">
        <f>$J2865*'Assumptions (T&amp;D)'!E$24</f>
        <v>0.2405966622</v>
      </c>
      <c r="M2981" s="372">
        <f>$J2865*'Assumptions (T&amp;D)'!F$24</f>
        <v>0.22258793</v>
      </c>
      <c r="N2981" s="372">
        <f>$J2865*'Assumptions (T&amp;D)'!G$24</f>
        <v>0.2056597217</v>
      </c>
      <c r="O2981" s="372">
        <f>$J2865*'Assumptions (T&amp;D)'!H$24</f>
        <v>0.1905323867</v>
      </c>
      <c r="P2981" s="372">
        <f>$J2865*'Assumptions (T&amp;D)'!I$24</f>
        <v>0.1761254009</v>
      </c>
      <c r="Q2981" s="372">
        <f>$J2865*'Assumptions (T&amp;D)'!J$24</f>
        <v>0.1627989391</v>
      </c>
      <c r="R2981" s="372">
        <f>$J2865*'Assumptions (T&amp;D)'!K$24</f>
        <v>0.1606378912</v>
      </c>
      <c r="S2981" s="372">
        <f>$J2865*'Assumptions (T&amp;D)'!L$24</f>
        <v>0.1606378912</v>
      </c>
      <c r="T2981" s="372">
        <f>$J2865*'Assumptions (T&amp;D)'!M$24</f>
        <v>0.1606378912</v>
      </c>
      <c r="U2981" s="372">
        <f>$J2865*'Assumptions (T&amp;D)'!N$24</f>
        <v>0.1606378912</v>
      </c>
      <c r="V2981" s="372">
        <f>$J2865*'Assumptions (T&amp;D)'!O$24</f>
        <v>0.1606378912</v>
      </c>
      <c r="W2981" s="372">
        <f>$J2865*'Assumptions (T&amp;D)'!P$24</f>
        <v>0.1606378912</v>
      </c>
      <c r="X2981" s="372">
        <f>$J2865*'Assumptions (T&amp;D)'!Q$24</f>
        <v>0.1606378912</v>
      </c>
      <c r="Y2981" s="372">
        <f>$J2865*'Assumptions (T&amp;D)'!R$24</f>
        <v>0.1606378912</v>
      </c>
      <c r="Z2981" s="372">
        <f>$J2865*'Assumptions (T&amp;D)'!S$24</f>
        <v>0.1606378912</v>
      </c>
      <c r="AA2981" s="372">
        <f>$J2865*'Assumptions (T&amp;D)'!T$24</f>
        <v>0.1606378912</v>
      </c>
      <c r="AB2981" s="372">
        <f>$J2865*'Assumptions (T&amp;D)'!U$24</f>
        <v>0.1606378912</v>
      </c>
      <c r="AC2981" s="372">
        <f>$J2865*'Assumptions (T&amp;D)'!V$24</f>
        <v>0.1606378912</v>
      </c>
      <c r="AD2981" s="372">
        <f>$J2865*'Assumptions (T&amp;D)'!W$24</f>
        <v>0.08031894562</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0.1597936226</v>
      </c>
      <c r="L2982" s="372">
        <f>$K2865*'Assumptions (T&amp;D)'!D$24</f>
        <v>0.3076559881</v>
      </c>
      <c r="M2982" s="372">
        <f>$K2865*'Assumptions (T&amp;D)'!E$24</f>
        <v>0.2846457064</v>
      </c>
      <c r="N2982" s="372">
        <f>$K2865*'Assumptions (T&amp;D)'!F$24</f>
        <v>0.2633398901</v>
      </c>
      <c r="O2982" s="372">
        <f>$K2865*'Assumptions (T&amp;D)'!G$24</f>
        <v>0.2433124227</v>
      </c>
      <c r="P2982" s="372">
        <f>$K2865*'Assumptions (T&amp;D)'!H$24</f>
        <v>0.225415537</v>
      </c>
      <c r="Q2982" s="372">
        <f>$K2865*'Assumptions (T&amp;D)'!I$24</f>
        <v>0.2083708839</v>
      </c>
      <c r="R2982" s="372">
        <f>$K2865*'Assumptions (T&amp;D)'!J$24</f>
        <v>0.1926045798</v>
      </c>
      <c r="S2982" s="372">
        <f>$K2865*'Assumptions (T&amp;D)'!K$24</f>
        <v>0.1900478818</v>
      </c>
      <c r="T2982" s="372">
        <f>$K2865*'Assumptions (T&amp;D)'!L$24</f>
        <v>0.1900478818</v>
      </c>
      <c r="U2982" s="372">
        <f>$K2865*'Assumptions (T&amp;D)'!M$24</f>
        <v>0.1900478818</v>
      </c>
      <c r="V2982" s="372">
        <f>$K2865*'Assumptions (T&amp;D)'!N$24</f>
        <v>0.1900478818</v>
      </c>
      <c r="W2982" s="372">
        <f>$K2865*'Assumptions (T&amp;D)'!O$24</f>
        <v>0.1900478818</v>
      </c>
      <c r="X2982" s="372">
        <f>$K2865*'Assumptions (T&amp;D)'!P$24</f>
        <v>0.1900478818</v>
      </c>
      <c r="Y2982" s="372">
        <f>$K2865*'Assumptions (T&amp;D)'!Q$24</f>
        <v>0.1900478818</v>
      </c>
      <c r="Z2982" s="372">
        <f>$K2865*'Assumptions (T&amp;D)'!R$24</f>
        <v>0.1900478818</v>
      </c>
      <c r="AA2982" s="372">
        <f>$K2865*'Assumptions (T&amp;D)'!S$24</f>
        <v>0.1900478818</v>
      </c>
      <c r="AB2982" s="372">
        <f>$K2865*'Assumptions (T&amp;D)'!T$24</f>
        <v>0.1900478818</v>
      </c>
      <c r="AC2982" s="372">
        <f>$K2865*'Assumptions (T&amp;D)'!U$24</f>
        <v>0.1900478818</v>
      </c>
      <c r="AD2982" s="372">
        <f>$K2865*'Assumptions (T&amp;D)'!V$24</f>
        <v>0.1900478818</v>
      </c>
      <c r="AE2982" s="372">
        <f>$K2865*'Assumptions (T&amp;D)'!W$24</f>
        <v>0.09502394091</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0.1570370857</v>
      </c>
      <c r="M2983" s="372">
        <f>$L2865*'Assumptions (T&amp;D)'!D$24</f>
        <v>0.3023487357</v>
      </c>
      <c r="N2983" s="372">
        <f>$L2865*'Assumptions (T&amp;D)'!E$24</f>
        <v>0.2797353954</v>
      </c>
      <c r="O2983" s="372">
        <f>$L2865*'Assumptions (T&amp;D)'!F$24</f>
        <v>0.2587971173</v>
      </c>
      <c r="P2983" s="372">
        <f>$L2865*'Assumptions (T&amp;D)'!G$24</f>
        <v>0.2391151359</v>
      </c>
      <c r="Q2983" s="372">
        <f>$L2865*'Assumptions (T&amp;D)'!H$24</f>
        <v>0.2215269823</v>
      </c>
      <c r="R2983" s="372">
        <f>$L2865*'Assumptions (T&amp;D)'!I$24</f>
        <v>0.2047763598</v>
      </c>
      <c r="S2983" s="372">
        <f>$L2865*'Assumptions (T&amp;D)'!J$24</f>
        <v>0.189282034</v>
      </c>
      <c r="T2983" s="372">
        <f>$L2865*'Assumptions (T&amp;D)'!K$24</f>
        <v>0.1867694406</v>
      </c>
      <c r="U2983" s="372">
        <f>$L2865*'Assumptions (T&amp;D)'!L$24</f>
        <v>0.1867694406</v>
      </c>
      <c r="V2983" s="372">
        <f>$L2865*'Assumptions (T&amp;D)'!M$24</f>
        <v>0.1867694406</v>
      </c>
      <c r="W2983" s="372">
        <f>$L2865*'Assumptions (T&amp;D)'!N$24</f>
        <v>0.1867694406</v>
      </c>
      <c r="X2983" s="372">
        <f>$L2865*'Assumptions (T&amp;D)'!O$24</f>
        <v>0.1867694406</v>
      </c>
      <c r="Y2983" s="372">
        <f>$L2865*'Assumptions (T&amp;D)'!P$24</f>
        <v>0.1867694406</v>
      </c>
      <c r="Z2983" s="372">
        <f>$L2865*'Assumptions (T&amp;D)'!Q$24</f>
        <v>0.1867694406</v>
      </c>
      <c r="AA2983" s="372">
        <f>$L2865*'Assumptions (T&amp;D)'!R$24</f>
        <v>0.1867694406</v>
      </c>
      <c r="AB2983" s="372">
        <f>$L2865*'Assumptions (T&amp;D)'!S$24</f>
        <v>0.1867694406</v>
      </c>
      <c r="AC2983" s="372">
        <f>$L2865*'Assumptions (T&amp;D)'!T$24</f>
        <v>0.1867694406</v>
      </c>
      <c r="AD2983" s="372">
        <f>$L2865*'Assumptions (T&amp;D)'!U$24</f>
        <v>0.1867694406</v>
      </c>
      <c r="AE2983" s="372">
        <f>$L2865*'Assumptions (T&amp;D)'!V$24</f>
        <v>0.1867694406</v>
      </c>
      <c r="AF2983" s="372">
        <f>$L2865*'Assumptions (T&amp;D)'!W$24</f>
        <v>0.09338472031</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0.1627260557</v>
      </c>
      <c r="N2984" s="372">
        <f>$M2865*'Assumptions (T&amp;D)'!D$24</f>
        <v>0.3133018992</v>
      </c>
      <c r="O2984" s="372">
        <f>$M2865*'Assumptions (T&amp;D)'!E$24</f>
        <v>0.2898693472</v>
      </c>
      <c r="P2984" s="372">
        <f>$M2865*'Assumptions (T&amp;D)'!F$24</f>
        <v>0.2681725397</v>
      </c>
      <c r="Q2984" s="372">
        <f>$M2865*'Assumptions (T&amp;D)'!G$24</f>
        <v>0.2477775408</v>
      </c>
      <c r="R2984" s="372">
        <f>$M2865*'Assumptions (T&amp;D)'!H$24</f>
        <v>0.2295522225</v>
      </c>
      <c r="S2984" s="372">
        <f>$M2865*'Assumptions (T&amp;D)'!I$24</f>
        <v>0.2121947766</v>
      </c>
      <c r="T2984" s="372">
        <f>$M2865*'Assumptions (T&amp;D)'!J$24</f>
        <v>0.1961391391</v>
      </c>
      <c r="U2984" s="372">
        <f>$M2865*'Assumptions (T&amp;D)'!K$24</f>
        <v>0.1935355222</v>
      </c>
      <c r="V2984" s="372">
        <f>$M2865*'Assumptions (T&amp;D)'!L$24</f>
        <v>0.1935355222</v>
      </c>
      <c r="W2984" s="372">
        <f>$M2865*'Assumptions (T&amp;D)'!M$24</f>
        <v>0.1935355222</v>
      </c>
      <c r="X2984" s="372">
        <f>$M2865*'Assumptions (T&amp;D)'!N$24</f>
        <v>0.1935355222</v>
      </c>
      <c r="Y2984" s="372">
        <f>$M2865*'Assumptions (T&amp;D)'!O$24</f>
        <v>0.1935355222</v>
      </c>
      <c r="Z2984" s="372">
        <f>$M2865*'Assumptions (T&amp;D)'!P$24</f>
        <v>0.1935355222</v>
      </c>
      <c r="AA2984" s="372">
        <f>$M2865*'Assumptions (T&amp;D)'!Q$24</f>
        <v>0.1935355222</v>
      </c>
      <c r="AB2984" s="372">
        <f>$M2865*'Assumptions (T&amp;D)'!R$24</f>
        <v>0.1935355222</v>
      </c>
      <c r="AC2984" s="372">
        <f>$M2865*'Assumptions (T&amp;D)'!S$24</f>
        <v>0.1935355222</v>
      </c>
      <c r="AD2984" s="372">
        <f>$M2865*'Assumptions (T&amp;D)'!T$24</f>
        <v>0.1935355222</v>
      </c>
      <c r="AE2984" s="372">
        <f>$M2865*'Assumptions (T&amp;D)'!U$24</f>
        <v>0.1935355222</v>
      </c>
      <c r="AF2984" s="372">
        <f>$M2865*'Assumptions (T&amp;D)'!V$24</f>
        <v>0.1935355222</v>
      </c>
      <c r="AG2984" s="372">
        <f>$M2865*'Assumptions (T&amp;D)'!W$24</f>
        <v>0.09676776111</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0.1660975482</v>
      </c>
      <c r="O2985" s="372">
        <f>$N2865*'Assumptions (T&amp;D)'!D$24</f>
        <v>0.3197931462</v>
      </c>
      <c r="P2985" s="372">
        <f>$N2865*'Assumptions (T&amp;D)'!E$24</f>
        <v>0.2958750992</v>
      </c>
      <c r="Q2985" s="372">
        <f>$N2865*'Assumptions (T&amp;D)'!F$24</f>
        <v>0.2737287595</v>
      </c>
      <c r="R2985" s="372">
        <f>$N2865*'Assumptions (T&amp;D)'!G$24</f>
        <v>0.2529112001</v>
      </c>
      <c r="S2985" s="372">
        <f>$N2865*'Assumptions (T&amp;D)'!H$24</f>
        <v>0.2343082747</v>
      </c>
      <c r="T2985" s="372">
        <f>$N2865*'Assumptions (T&amp;D)'!I$24</f>
        <v>0.2165912029</v>
      </c>
      <c r="U2985" s="372">
        <f>$N2865*'Assumptions (T&amp;D)'!J$24</f>
        <v>0.2002029115</v>
      </c>
      <c r="V2985" s="372">
        <f>$N2865*'Assumptions (T&amp;D)'!K$24</f>
        <v>0.1975453507</v>
      </c>
      <c r="W2985" s="372">
        <f>$N2865*'Assumptions (T&amp;D)'!L$24</f>
        <v>0.1975453507</v>
      </c>
      <c r="X2985" s="372">
        <f>$N2865*'Assumptions (T&amp;D)'!M$24</f>
        <v>0.1975453507</v>
      </c>
      <c r="Y2985" s="372">
        <f>$N2865*'Assumptions (T&amp;D)'!N$24</f>
        <v>0.1975453507</v>
      </c>
      <c r="Z2985" s="372">
        <f>$N2865*'Assumptions (T&amp;D)'!O$24</f>
        <v>0.1975453507</v>
      </c>
      <c r="AA2985" s="372">
        <f>$N2865*'Assumptions (T&amp;D)'!P$24</f>
        <v>0.1975453507</v>
      </c>
      <c r="AB2985" s="372">
        <f>$N2865*'Assumptions (T&amp;D)'!Q$24</f>
        <v>0.1975453507</v>
      </c>
      <c r="AC2985" s="372">
        <f>$N2865*'Assumptions (T&amp;D)'!R$24</f>
        <v>0.1975453507</v>
      </c>
      <c r="AD2985" s="372">
        <f>$N2865*'Assumptions (T&amp;D)'!S$24</f>
        <v>0.1975453507</v>
      </c>
      <c r="AE2985" s="372">
        <f>$N2865*'Assumptions (T&amp;D)'!T$24</f>
        <v>0.1975453507</v>
      </c>
      <c r="AF2985" s="372">
        <f>$N2865*'Assumptions (T&amp;D)'!U$24</f>
        <v>0.1975453507</v>
      </c>
      <c r="AG2985" s="372">
        <f>$N2865*'Assumptions (T&amp;D)'!V$24</f>
        <v>0.1975453507</v>
      </c>
      <c r="AH2985" s="372">
        <f>$N2865*'Assumptions (T&amp;D)'!W$24</f>
        <v>0.09877267534</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0.2259127678</v>
      </c>
      <c r="P2986" s="372">
        <f>$O2865*'Assumptions (T&amp;D)'!D$24</f>
        <v>0.4349573823</v>
      </c>
      <c r="Q2986" s="372">
        <f>$O2865*'Assumptions (T&amp;D)'!E$24</f>
        <v>0.4024259437</v>
      </c>
      <c r="R2986" s="372">
        <f>$O2865*'Assumptions (T&amp;D)'!F$24</f>
        <v>0.3723042413</v>
      </c>
      <c r="S2986" s="372">
        <f>$O2865*'Assumptions (T&amp;D)'!G$24</f>
        <v>0.3439898411</v>
      </c>
      <c r="T2986" s="372">
        <f>$O2865*'Assumptions (T&amp;D)'!H$24</f>
        <v>0.3186876111</v>
      </c>
      <c r="U2986" s="372">
        <f>$O2865*'Assumptions (T&amp;D)'!I$24</f>
        <v>0.2945902492</v>
      </c>
      <c r="V2986" s="372">
        <f>$O2865*'Assumptions (T&amp;D)'!J$24</f>
        <v>0.2723001895</v>
      </c>
      <c r="W2986" s="372">
        <f>$O2865*'Assumptions (T&amp;D)'!K$24</f>
        <v>0.2686855852</v>
      </c>
      <c r="X2986" s="372">
        <f>$O2865*'Assumptions (T&amp;D)'!L$24</f>
        <v>0.2686855852</v>
      </c>
      <c r="Y2986" s="372">
        <f>$O2865*'Assumptions (T&amp;D)'!M$24</f>
        <v>0.2686855852</v>
      </c>
      <c r="Z2986" s="372">
        <f>$O2865*'Assumptions (T&amp;D)'!N$24</f>
        <v>0.2686855852</v>
      </c>
      <c r="AA2986" s="372">
        <f>$O2865*'Assumptions (T&amp;D)'!O$24</f>
        <v>0.2686855852</v>
      </c>
      <c r="AB2986" s="372">
        <f>$O2865*'Assumptions (T&amp;D)'!P$24</f>
        <v>0.2686855852</v>
      </c>
      <c r="AC2986" s="372">
        <f>$O2865*'Assumptions (T&amp;D)'!Q$24</f>
        <v>0.2686855852</v>
      </c>
      <c r="AD2986" s="372">
        <f>$O2865*'Assumptions (T&amp;D)'!R$24</f>
        <v>0.2686855852</v>
      </c>
      <c r="AE2986" s="372">
        <f>$O2865*'Assumptions (T&amp;D)'!S$24</f>
        <v>0.2686855852</v>
      </c>
      <c r="AF2986" s="372">
        <f>$O2865*'Assumptions (T&amp;D)'!T$24</f>
        <v>0.2686855852</v>
      </c>
      <c r="AG2986" s="372">
        <f>$O2865*'Assumptions (T&amp;D)'!U$24</f>
        <v>0.2686855852</v>
      </c>
      <c r="AH2986" s="372">
        <f>$O2865*'Assumptions (T&amp;D)'!V$24</f>
        <v>0.2686855852</v>
      </c>
      <c r="AI2986" s="372">
        <f>$O2865*'Assumptions (T&amp;D)'!W$24</f>
        <v>0.1343427926</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0.2029329953</v>
      </c>
      <c r="Q2987" s="372">
        <f>$P2865*'Assumptions (T&amp;D)'!D$24</f>
        <v>0.3907136603</v>
      </c>
      <c r="R2987" s="372">
        <f>$P2865*'Assumptions (T&amp;D)'!E$24</f>
        <v>0.361491309</v>
      </c>
      <c r="S2987" s="372">
        <f>$P2865*'Assumptions (T&amp;D)'!F$24</f>
        <v>0.3344335763</v>
      </c>
      <c r="T2987" s="372">
        <f>$P2865*'Assumptions (T&amp;D)'!G$24</f>
        <v>0.3089993075</v>
      </c>
      <c r="U2987" s="372">
        <f>$P2865*'Assumptions (T&amp;D)'!H$24</f>
        <v>0.286270812</v>
      </c>
      <c r="V2987" s="372">
        <f>$P2865*'Assumptions (T&amp;D)'!I$24</f>
        <v>0.2646246259</v>
      </c>
      <c r="W2987" s="372">
        <f>$P2865*'Assumptions (T&amp;D)'!J$24</f>
        <v>0.2446019037</v>
      </c>
      <c r="X2987" s="372">
        <f>$P2865*'Assumptions (T&amp;D)'!K$24</f>
        <v>0.2413549757</v>
      </c>
      <c r="Y2987" s="372">
        <f>$P2865*'Assumptions (T&amp;D)'!L$24</f>
        <v>0.2413549757</v>
      </c>
      <c r="Z2987" s="372">
        <f>$P2865*'Assumptions (T&amp;D)'!M$24</f>
        <v>0.2413549757</v>
      </c>
      <c r="AA2987" s="372">
        <f>$P2865*'Assumptions (T&amp;D)'!N$24</f>
        <v>0.2413549757</v>
      </c>
      <c r="AB2987" s="372">
        <f>$P2865*'Assumptions (T&amp;D)'!O$24</f>
        <v>0.2413549757</v>
      </c>
      <c r="AC2987" s="372">
        <f>$P2865*'Assumptions (T&amp;D)'!P$24</f>
        <v>0.2413549757</v>
      </c>
      <c r="AD2987" s="372">
        <f>$P2865*'Assumptions (T&amp;D)'!Q$24</f>
        <v>0.2413549757</v>
      </c>
      <c r="AE2987" s="372">
        <f>$P2865*'Assumptions (T&amp;D)'!R$24</f>
        <v>0.2413549757</v>
      </c>
      <c r="AF2987" s="372">
        <f>$P2865*'Assumptions (T&amp;D)'!S$24</f>
        <v>0.2413549757</v>
      </c>
      <c r="AG2987" s="372">
        <f>$P2865*'Assumptions (T&amp;D)'!T$24</f>
        <v>0.2413549757</v>
      </c>
      <c r="AH2987" s="372">
        <f>$P2865*'Assumptions (T&amp;D)'!U$24</f>
        <v>0.2413549757</v>
      </c>
      <c r="AI2987" s="372">
        <f>$P2865*'Assumptions (T&amp;D)'!V$24</f>
        <v>0.2413549757</v>
      </c>
      <c r="AJ2987" s="372">
        <f>$P2865*'Assumptions (T&amp;D)'!W$24</f>
        <v>0.1206774879</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0.207014578</v>
      </c>
      <c r="R2988" s="372">
        <f>$Q2865*'Assumptions (T&amp;D)'!D$24</f>
        <v>0.3985720674</v>
      </c>
      <c r="S2988" s="372">
        <f>$Q2865*'Assumptions (T&amp;D)'!E$24</f>
        <v>0.3687619682</v>
      </c>
      <c r="T2988" s="372">
        <f>$Q2865*'Assumptions (T&amp;D)'!F$24</f>
        <v>0.3411600245</v>
      </c>
      <c r="U2988" s="372">
        <f>$Q2865*'Assumptions (T&amp;D)'!G$24</f>
        <v>0.3152141974</v>
      </c>
      <c r="V2988" s="372">
        <f>$Q2865*'Assumptions (T&amp;D)'!H$24</f>
        <v>0.2920285646</v>
      </c>
      <c r="W2988" s="372">
        <f>$Q2865*'Assumptions (T&amp;D)'!I$24</f>
        <v>0.2699470097</v>
      </c>
      <c r="X2988" s="372">
        <f>$Q2865*'Assumptions (T&amp;D)'!J$24</f>
        <v>0.2495215713</v>
      </c>
      <c r="Y2988" s="372">
        <f>$Q2865*'Assumptions (T&amp;D)'!K$24</f>
        <v>0.2462093381</v>
      </c>
      <c r="Z2988" s="372">
        <f>$Q2865*'Assumptions (T&amp;D)'!L$24</f>
        <v>0.2462093381</v>
      </c>
      <c r="AA2988" s="372">
        <f>$Q2865*'Assumptions (T&amp;D)'!M$24</f>
        <v>0.2462093381</v>
      </c>
      <c r="AB2988" s="372">
        <f>$Q2865*'Assumptions (T&amp;D)'!N$24</f>
        <v>0.2462093381</v>
      </c>
      <c r="AC2988" s="372">
        <f>$Q2865*'Assumptions (T&amp;D)'!O$24</f>
        <v>0.2462093381</v>
      </c>
      <c r="AD2988" s="372">
        <f>$Q2865*'Assumptions (T&amp;D)'!P$24</f>
        <v>0.2462093381</v>
      </c>
      <c r="AE2988" s="372">
        <f>$Q2865*'Assumptions (T&amp;D)'!Q$24</f>
        <v>0.2462093381</v>
      </c>
      <c r="AF2988" s="372">
        <f>$Q2865*'Assumptions (T&amp;D)'!R$24</f>
        <v>0.2462093381</v>
      </c>
      <c r="AG2988" s="372">
        <f>$Q2865*'Assumptions (T&amp;D)'!S$24</f>
        <v>0.2462093381</v>
      </c>
      <c r="AH2988" s="372">
        <f>$Q2865*'Assumptions (T&amp;D)'!T$24</f>
        <v>0.2462093381</v>
      </c>
      <c r="AI2988" s="372">
        <f>$Q2865*'Assumptions (T&amp;D)'!U$24</f>
        <v>0.2462093381</v>
      </c>
      <c r="AJ2988" s="372">
        <f>$Q2865*'Assumptions (T&amp;D)'!V$24</f>
        <v>0.2462093381</v>
      </c>
      <c r="AK2988" s="372">
        <f>$Q2865*'Assumptions (T&amp;D)'!W$24</f>
        <v>0.123104669</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0.2171934086</v>
      </c>
      <c r="S2989" s="372">
        <f>$R2865*'Assumptions (T&amp;D)'!D$24</f>
        <v>0.4181697093</v>
      </c>
      <c r="T2989" s="372">
        <f>$R2865*'Assumptions (T&amp;D)'!E$24</f>
        <v>0.3868938585</v>
      </c>
      <c r="U2989" s="372">
        <f>$R2865*'Assumptions (T&amp;D)'!F$24</f>
        <v>0.3579347373</v>
      </c>
      <c r="V2989" s="372">
        <f>$R2865*'Assumptions (T&amp;D)'!G$24</f>
        <v>0.3307131634</v>
      </c>
      <c r="W2989" s="372">
        <f>$R2865*'Assumptions (T&amp;D)'!H$24</f>
        <v>0.3063875017</v>
      </c>
      <c r="X2989" s="372">
        <f>$R2865*'Assumptions (T&amp;D)'!I$24</f>
        <v>0.2832202048</v>
      </c>
      <c r="Y2989" s="372">
        <f>$R2865*'Assumptions (T&amp;D)'!J$24</f>
        <v>0.2617904551</v>
      </c>
      <c r="Z2989" s="372">
        <f>$R2865*'Assumptions (T&amp;D)'!K$24</f>
        <v>0.2583153606</v>
      </c>
      <c r="AA2989" s="372">
        <f>$R2865*'Assumptions (T&amp;D)'!L$24</f>
        <v>0.2583153606</v>
      </c>
      <c r="AB2989" s="372">
        <f>$R2865*'Assumptions (T&amp;D)'!M$24</f>
        <v>0.2583153606</v>
      </c>
      <c r="AC2989" s="372">
        <f>$R2865*'Assumptions (T&amp;D)'!N$24</f>
        <v>0.2583153606</v>
      </c>
      <c r="AD2989" s="372">
        <f>$R2865*'Assumptions (T&amp;D)'!O$24</f>
        <v>0.2583153606</v>
      </c>
      <c r="AE2989" s="372">
        <f>$R2865*'Assumptions (T&amp;D)'!P$24</f>
        <v>0.2583153606</v>
      </c>
      <c r="AF2989" s="372">
        <f>$R2865*'Assumptions (T&amp;D)'!Q$24</f>
        <v>0.2583153606</v>
      </c>
      <c r="AG2989" s="372">
        <f>$R2865*'Assumptions (T&amp;D)'!R$24</f>
        <v>0.2583153606</v>
      </c>
      <c r="AH2989" s="372">
        <f>$R2865*'Assumptions (T&amp;D)'!S$24</f>
        <v>0.2583153606</v>
      </c>
      <c r="AI2989" s="372">
        <f>$R2865*'Assumptions (T&amp;D)'!T$24</f>
        <v>0.2583153606</v>
      </c>
      <c r="AJ2989" s="372">
        <f>$R2865*'Assumptions (T&amp;D)'!U$24</f>
        <v>0.2583153606</v>
      </c>
      <c r="AK2989" s="372">
        <f>$R2865*'Assumptions (T&amp;D)'!V$24</f>
        <v>0.2583153606</v>
      </c>
      <c r="AL2989" s="372">
        <f>$R2865*'Assumptions (T&amp;D)'!W$24</f>
        <v>0.1291576803</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0.236433434</v>
      </c>
      <c r="T2990" s="372">
        <f>$S2865*'Assumptions (T&amp;D)'!D$24</f>
        <v>0.4552131717</v>
      </c>
      <c r="U2990" s="372">
        <f>$S2865*'Assumptions (T&amp;D)'!E$24</f>
        <v>0.4211667572</v>
      </c>
      <c r="V2990" s="372">
        <f>$S2865*'Assumptions (T&amp;D)'!F$24</f>
        <v>0.3896422993</v>
      </c>
      <c r="W2990" s="372">
        <f>$S2865*'Assumptions (T&amp;D)'!G$24</f>
        <v>0.3600093089</v>
      </c>
      <c r="X2990" s="372">
        <f>$S2865*'Assumptions (T&amp;D)'!H$24</f>
        <v>0.3335287643</v>
      </c>
      <c r="Y2990" s="372">
        <f>$S2865*'Assumptions (T&amp;D)'!I$24</f>
        <v>0.308309198</v>
      </c>
      <c r="Z2990" s="372">
        <f>$S2865*'Assumptions (T&amp;D)'!J$24</f>
        <v>0.2849810992</v>
      </c>
      <c r="AA2990" s="372">
        <f>$S2865*'Assumptions (T&amp;D)'!K$24</f>
        <v>0.2811981642</v>
      </c>
      <c r="AB2990" s="372">
        <f>$S2865*'Assumptions (T&amp;D)'!L$24</f>
        <v>0.2811981642</v>
      </c>
      <c r="AC2990" s="372">
        <f>$S2865*'Assumptions (T&amp;D)'!M$24</f>
        <v>0.2811981642</v>
      </c>
      <c r="AD2990" s="372">
        <f>$S2865*'Assumptions (T&amp;D)'!N$24</f>
        <v>0.2811981642</v>
      </c>
      <c r="AE2990" s="372">
        <f>$S2865*'Assumptions (T&amp;D)'!O$24</f>
        <v>0.2811981642</v>
      </c>
      <c r="AF2990" s="372">
        <f>$S2865*'Assumptions (T&amp;D)'!P$24</f>
        <v>0.2811981642</v>
      </c>
      <c r="AG2990" s="372">
        <f>$S2865*'Assumptions (T&amp;D)'!Q$24</f>
        <v>0.2811981642</v>
      </c>
      <c r="AH2990" s="372">
        <f>$S2865*'Assumptions (T&amp;D)'!R$24</f>
        <v>0.2811981642</v>
      </c>
      <c r="AI2990" s="372">
        <f>$S2865*'Assumptions (T&amp;D)'!S$24</f>
        <v>0.2811981642</v>
      </c>
      <c r="AJ2990" s="372">
        <f>$S2865*'Assumptions (T&amp;D)'!T$24</f>
        <v>0.2811981642</v>
      </c>
      <c r="AK2990" s="372">
        <f>$S2865*'Assumptions (T&amp;D)'!U$24</f>
        <v>0.2811981642</v>
      </c>
      <c r="AL2990" s="372">
        <f>$S2865*'Assumptions (T&amp;D)'!V$24</f>
        <v>0.2811981642</v>
      </c>
      <c r="AM2990" s="372">
        <f>$S2865*'Assumptions (T&amp;D)'!W$24</f>
        <v>0.1405990821</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0.2301148176</v>
      </c>
      <c r="U2991" s="372">
        <f>$T2865*'Assumptions (T&amp;D)'!D$24</f>
        <v>0.4430477289</v>
      </c>
      <c r="V2991" s="372">
        <f>$T2865*'Assumptions (T&amp;D)'!E$24</f>
        <v>0.4099111952</v>
      </c>
      <c r="W2991" s="372">
        <f>$T2865*'Assumptions (T&amp;D)'!F$24</f>
        <v>0.3792292195</v>
      </c>
      <c r="X2991" s="372">
        <f>$T2865*'Assumptions (T&amp;D)'!G$24</f>
        <v>0.3503881623</v>
      </c>
      <c r="Y2991" s="372">
        <f>$T2865*'Assumptions (T&amp;D)'!H$24</f>
        <v>0.3246153027</v>
      </c>
      <c r="Z2991" s="372">
        <f>$T2865*'Assumptions (T&amp;D)'!I$24</f>
        <v>0.3000697222</v>
      </c>
      <c r="AA2991" s="372">
        <f>$T2865*'Assumptions (T&amp;D)'!J$24</f>
        <v>0.2773650602</v>
      </c>
      <c r="AB2991" s="372">
        <f>$T2865*'Assumptions (T&amp;D)'!K$24</f>
        <v>0.2736832231</v>
      </c>
      <c r="AC2991" s="372">
        <f>$T2865*'Assumptions (T&amp;D)'!L$24</f>
        <v>0.2736832231</v>
      </c>
      <c r="AD2991" s="372">
        <f>$T2865*'Assumptions (T&amp;D)'!M$24</f>
        <v>0.2736832231</v>
      </c>
      <c r="AE2991" s="372">
        <f>$T2865*'Assumptions (T&amp;D)'!N$24</f>
        <v>0.2736832231</v>
      </c>
      <c r="AF2991" s="372">
        <f>$T2865*'Assumptions (T&amp;D)'!O$24</f>
        <v>0.2736832231</v>
      </c>
      <c r="AG2991" s="372">
        <f>$T2865*'Assumptions (T&amp;D)'!P$24</f>
        <v>0.2736832231</v>
      </c>
      <c r="AH2991" s="372">
        <f>$T2865*'Assumptions (T&amp;D)'!Q$24</f>
        <v>0.2736832231</v>
      </c>
      <c r="AI2991" s="372">
        <f>$T2865*'Assumptions (T&amp;D)'!R$24</f>
        <v>0.2736832231</v>
      </c>
      <c r="AJ2991" s="372">
        <f>$T2865*'Assumptions (T&amp;D)'!S$24</f>
        <v>0.2736832231</v>
      </c>
      <c r="AK2991" s="372">
        <f>$T2865*'Assumptions (T&amp;D)'!T$24</f>
        <v>0.2736832231</v>
      </c>
      <c r="AL2991" s="372">
        <f>$T2865*'Assumptions (T&amp;D)'!U$24</f>
        <v>0.2736832231</v>
      </c>
      <c r="AM2991" s="372">
        <f>$T2865*'Assumptions (T&amp;D)'!V$24</f>
        <v>0.2736832231</v>
      </c>
      <c r="AN2991" s="372">
        <f>$T2865*'Assumptions (T&amp;D)'!W$24</f>
        <v>0.1368416116</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0.233021477</v>
      </c>
      <c r="V2992" s="372">
        <f>$U2865*'Assumptions (T&amp;D)'!D$24</f>
        <v>0.448644017</v>
      </c>
      <c r="W2992" s="372">
        <f>$U2865*'Assumptions (T&amp;D)'!E$24</f>
        <v>0.4150889243</v>
      </c>
      <c r="X2992" s="372">
        <f>$U2865*'Assumptions (T&amp;D)'!F$24</f>
        <v>0.384019394</v>
      </c>
      <c r="Y2992" s="372">
        <f>$U2865*'Assumptions (T&amp;D)'!G$24</f>
        <v>0.3548140356</v>
      </c>
      <c r="Z2992" s="372">
        <f>$U2865*'Assumptions (T&amp;D)'!H$24</f>
        <v>0.3287156302</v>
      </c>
      <c r="AA2992" s="372">
        <f>$U2865*'Assumptions (T&amp;D)'!I$24</f>
        <v>0.303860006</v>
      </c>
      <c r="AB2992" s="372">
        <f>$U2865*'Assumptions (T&amp;D)'!J$24</f>
        <v>0.2808685536</v>
      </c>
      <c r="AC2992" s="372">
        <f>$U2865*'Assumptions (T&amp;D)'!K$24</f>
        <v>0.2771402099</v>
      </c>
      <c r="AD2992" s="372">
        <f>$U2865*'Assumptions (T&amp;D)'!L$24</f>
        <v>0.2771402099</v>
      </c>
      <c r="AE2992" s="372">
        <f>$U2865*'Assumptions (T&amp;D)'!M$24</f>
        <v>0.2771402099</v>
      </c>
      <c r="AF2992" s="372">
        <f>$U2865*'Assumptions (T&amp;D)'!N$24</f>
        <v>0.2771402099</v>
      </c>
      <c r="AG2992" s="372">
        <f>$U2865*'Assumptions (T&amp;D)'!O$24</f>
        <v>0.2771402099</v>
      </c>
      <c r="AH2992" s="372">
        <f>$U2865*'Assumptions (T&amp;D)'!P$24</f>
        <v>0.2771402099</v>
      </c>
      <c r="AI2992" s="372">
        <f>$U2865*'Assumptions (T&amp;D)'!Q$24</f>
        <v>0.2771402099</v>
      </c>
      <c r="AJ2992" s="372">
        <f>$U2865*'Assumptions (T&amp;D)'!R$24</f>
        <v>0.2771402099</v>
      </c>
      <c r="AK2992" s="372">
        <f>$U2865*'Assumptions (T&amp;D)'!S$24</f>
        <v>0.2771402099</v>
      </c>
      <c r="AL2992" s="372">
        <f>$U2865*'Assumptions (T&amp;D)'!T$24</f>
        <v>0.2771402099</v>
      </c>
      <c r="AM2992" s="372">
        <f>$U2865*'Assumptions (T&amp;D)'!U$24</f>
        <v>0.2771402099</v>
      </c>
      <c r="AN2992" s="372">
        <f>$U2865*'Assumptions (T&amp;D)'!V$24</f>
        <v>0.2771402099</v>
      </c>
      <c r="AO2992" s="372">
        <f>$U2865*'Assumptions (T&amp;D)'!W$24</f>
        <v>0.138570105</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0.2415283479</v>
      </c>
      <c r="W2993" s="372">
        <f>$V2865*'Assumptions (T&amp;D)'!D$24</f>
        <v>0.4650225792</v>
      </c>
      <c r="X2993" s="372">
        <f>$V2865*'Assumptions (T&amp;D)'!E$24</f>
        <v>0.4302424971</v>
      </c>
      <c r="Y2993" s="372">
        <f>$V2865*'Assumptions (T&amp;D)'!F$24</f>
        <v>0.3980387174</v>
      </c>
      <c r="Z2993" s="372">
        <f>$V2865*'Assumptions (T&amp;D)'!G$24</f>
        <v>0.3677671644</v>
      </c>
      <c r="AA2993" s="372">
        <f>$V2865*'Assumptions (T&amp;D)'!H$24</f>
        <v>0.3407159895</v>
      </c>
      <c r="AB2993" s="372">
        <f>$V2865*'Assumptions (T&amp;D)'!I$24</f>
        <v>0.3149529657</v>
      </c>
      <c r="AC2993" s="372">
        <f>$V2865*'Assumptions (T&amp;D)'!J$24</f>
        <v>0.2911221687</v>
      </c>
      <c r="AD2993" s="372">
        <f>$V2865*'Assumptions (T&amp;D)'!K$24</f>
        <v>0.2872577151</v>
      </c>
      <c r="AE2993" s="372">
        <f>$V2865*'Assumptions (T&amp;D)'!L$24</f>
        <v>0.2872577151</v>
      </c>
      <c r="AF2993" s="372">
        <f>$V2865*'Assumptions (T&amp;D)'!M$24</f>
        <v>0.2872577151</v>
      </c>
      <c r="AG2993" s="372">
        <f>$V2865*'Assumptions (T&amp;D)'!N$24</f>
        <v>0.2872577151</v>
      </c>
      <c r="AH2993" s="372">
        <f>$V2865*'Assumptions (T&amp;D)'!O$24</f>
        <v>0.2872577151</v>
      </c>
      <c r="AI2993" s="372">
        <f>$V2865*'Assumptions (T&amp;D)'!P$24</f>
        <v>0.2872577151</v>
      </c>
      <c r="AJ2993" s="372">
        <f>$V2865*'Assumptions (T&amp;D)'!Q$24</f>
        <v>0.2872577151</v>
      </c>
      <c r="AK2993" s="372">
        <f>$V2865*'Assumptions (T&amp;D)'!R$24</f>
        <v>0.2872577151</v>
      </c>
      <c r="AL2993" s="372">
        <f>$V2865*'Assumptions (T&amp;D)'!S$24</f>
        <v>0.2872577151</v>
      </c>
      <c r="AM2993" s="372">
        <f>$V2865*'Assumptions (T&amp;D)'!T$24</f>
        <v>0.2872577151</v>
      </c>
      <c r="AN2993" s="372">
        <f>$V2865*'Assumptions (T&amp;D)'!U$24</f>
        <v>0.2872577151</v>
      </c>
      <c r="AO2993" s="372">
        <f>$V2865*'Assumptions (T&amp;D)'!V$24</f>
        <v>0.2872577151</v>
      </c>
      <c r="AP2993" s="372">
        <f>$V2865*'Assumptions (T&amp;D)'!W$24</f>
        <v>0.1436288576</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0.2462980426</v>
      </c>
      <c r="X2994" s="372">
        <f>$W2865*'Assumptions (T&amp;D)'!D$24</f>
        <v>0.4742058313</v>
      </c>
      <c r="Y2994" s="372">
        <f>$W2865*'Assumptions (T&amp;D)'!E$24</f>
        <v>0.4387389132</v>
      </c>
      <c r="Z2994" s="372">
        <f>$W2865*'Assumptions (T&amp;D)'!F$24</f>
        <v>0.4058991742</v>
      </c>
      <c r="AA2994" s="372">
        <f>$W2865*'Assumptions (T&amp;D)'!G$24</f>
        <v>0.3750298195</v>
      </c>
      <c r="AB2994" s="372">
        <f>$W2865*'Assumptions (T&amp;D)'!H$24</f>
        <v>0.3474444387</v>
      </c>
      <c r="AC2994" s="372">
        <f>$W2865*'Assumptions (T&amp;D)'!I$24</f>
        <v>0.3211726475</v>
      </c>
      <c r="AD2994" s="372">
        <f>$W2865*'Assumptions (T&amp;D)'!J$24</f>
        <v>0.2968712407</v>
      </c>
      <c r="AE2994" s="372">
        <f>$W2865*'Assumptions (T&amp;D)'!K$24</f>
        <v>0.292930472</v>
      </c>
      <c r="AF2994" s="372">
        <f>$W2865*'Assumptions (T&amp;D)'!L$24</f>
        <v>0.292930472</v>
      </c>
      <c r="AG2994" s="372">
        <f>$W2865*'Assumptions (T&amp;D)'!M$24</f>
        <v>0.292930472</v>
      </c>
      <c r="AH2994" s="372">
        <f>$W2865*'Assumptions (T&amp;D)'!N$24</f>
        <v>0.292930472</v>
      </c>
      <c r="AI2994" s="372">
        <f>$W2865*'Assumptions (T&amp;D)'!O$24</f>
        <v>0.292930472</v>
      </c>
      <c r="AJ2994" s="372">
        <f>$W2865*'Assumptions (T&amp;D)'!P$24</f>
        <v>0.292930472</v>
      </c>
      <c r="AK2994" s="372">
        <f>$W2865*'Assumptions (T&amp;D)'!Q$24</f>
        <v>0.292930472</v>
      </c>
      <c r="AL2994" s="372">
        <f>$W2865*'Assumptions (T&amp;D)'!R$24</f>
        <v>0.292930472</v>
      </c>
      <c r="AM2994" s="372">
        <f>$W2865*'Assumptions (T&amp;D)'!S$24</f>
        <v>0.292930472</v>
      </c>
      <c r="AN2994" s="372">
        <f>$W2865*'Assumptions (T&amp;D)'!T$24</f>
        <v>0.292930472</v>
      </c>
      <c r="AO2994" s="372">
        <f>$W2865*'Assumptions (T&amp;D)'!U$24</f>
        <v>0.292930472</v>
      </c>
      <c r="AP2994" s="372">
        <f>$W2865*'Assumptions (T&amp;D)'!V$24</f>
        <v>0.292930472</v>
      </c>
      <c r="AQ2994" s="372">
        <f>$W2865*'Assumptions (T&amp;D)'!W$24</f>
        <v>0.146465236</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0.2545580988</v>
      </c>
      <c r="Y2995" s="372">
        <f>$X2865*'Assumptions (T&amp;D)'!D$24</f>
        <v>0.4901091928</v>
      </c>
      <c r="Z2995" s="372">
        <f>$X2865*'Assumptions (T&amp;D)'!E$24</f>
        <v>0.4534528266</v>
      </c>
      <c r="AA2995" s="372">
        <f>$X2865*'Assumptions (T&amp;D)'!F$24</f>
        <v>0.4195117468</v>
      </c>
      <c r="AB2995" s="372">
        <f>$X2865*'Assumptions (T&amp;D)'!G$24</f>
        <v>0.3876071317</v>
      </c>
      <c r="AC2995" s="372">
        <f>$X2865*'Assumptions (T&amp;D)'!H$24</f>
        <v>0.3590966247</v>
      </c>
      <c r="AD2995" s="372">
        <f>$X2865*'Assumptions (T&amp;D)'!I$24</f>
        <v>0.3319437608</v>
      </c>
      <c r="AE2995" s="372">
        <f>$X2865*'Assumptions (T&amp;D)'!J$24</f>
        <v>0.3068273617</v>
      </c>
      <c r="AF2995" s="372">
        <f>$X2865*'Assumptions (T&amp;D)'!K$24</f>
        <v>0.3027544321</v>
      </c>
      <c r="AG2995" s="372">
        <f>$X2865*'Assumptions (T&amp;D)'!L$24</f>
        <v>0.3027544321</v>
      </c>
      <c r="AH2995" s="372">
        <f>$X2865*'Assumptions (T&amp;D)'!M$24</f>
        <v>0.3027544321</v>
      </c>
      <c r="AI2995" s="372">
        <f>$X2865*'Assumptions (T&amp;D)'!N$24</f>
        <v>0.3027544321</v>
      </c>
      <c r="AJ2995" s="372">
        <f>$X2865*'Assumptions (T&amp;D)'!O$24</f>
        <v>0.3027544321</v>
      </c>
      <c r="AK2995" s="372">
        <f>$X2865*'Assumptions (T&amp;D)'!P$24</f>
        <v>0.3027544321</v>
      </c>
      <c r="AL2995" s="372">
        <f>$X2865*'Assumptions (T&amp;D)'!Q$24</f>
        <v>0.3027544321</v>
      </c>
      <c r="AM2995" s="372">
        <f>$X2865*'Assumptions (T&amp;D)'!R$24</f>
        <v>0.3027544321</v>
      </c>
      <c r="AN2995" s="372">
        <f>$X2865*'Assumptions (T&amp;D)'!S$24</f>
        <v>0.3027544321</v>
      </c>
      <c r="AO2995" s="372">
        <f>$X2865*'Assumptions (T&amp;D)'!T$24</f>
        <v>0.3027544321</v>
      </c>
      <c r="AP2995" s="372">
        <f>$X2865*'Assumptions (T&amp;D)'!U$24</f>
        <v>0.3027544321</v>
      </c>
      <c r="AQ2995" s="372">
        <f>$X2865*'Assumptions (T&amp;D)'!V$24</f>
        <v>0.3027544321</v>
      </c>
      <c r="AR2995" s="372">
        <f>$X2865*'Assumptions (T&amp;D)'!W$24</f>
        <v>0.1513772161</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0.2613167232</v>
      </c>
      <c r="Z2996" s="372">
        <f>$Y2865*'Assumptions (T&amp;D)'!D$24</f>
        <v>0.5031217977</v>
      </c>
      <c r="AA2996" s="372">
        <f>$Y2865*'Assumptions (T&amp;D)'!E$24</f>
        <v>0.4654921895</v>
      </c>
      <c r="AB2996" s="372">
        <f>$Y2865*'Assumptions (T&amp;D)'!F$24</f>
        <v>0.4306499598</v>
      </c>
      <c r="AC2996" s="372">
        <f>$Y2865*'Assumptions (T&amp;D)'!G$24</f>
        <v>0.3978982638</v>
      </c>
      <c r="AD2996" s="372">
        <f>$Y2865*'Assumptions (T&amp;D)'!H$24</f>
        <v>0.3686307908</v>
      </c>
      <c r="AE2996" s="372">
        <f>$Y2865*'Assumptions (T&amp;D)'!I$24</f>
        <v>0.340757007</v>
      </c>
      <c r="AF2996" s="372">
        <f>$Y2865*'Assumptions (T&amp;D)'!J$24</f>
        <v>0.314973757</v>
      </c>
      <c r="AG2996" s="372">
        <f>$Y2865*'Assumptions (T&amp;D)'!K$24</f>
        <v>0.3107926894</v>
      </c>
      <c r="AH2996" s="372">
        <f>$Y2865*'Assumptions (T&amp;D)'!L$24</f>
        <v>0.3107926894</v>
      </c>
      <c r="AI2996" s="372">
        <f>$Y2865*'Assumptions (T&amp;D)'!M$24</f>
        <v>0.3107926894</v>
      </c>
      <c r="AJ2996" s="372">
        <f>$Y2865*'Assumptions (T&amp;D)'!N$24</f>
        <v>0.3107926894</v>
      </c>
      <c r="AK2996" s="372">
        <f>$Y2865*'Assumptions (T&amp;D)'!O$24</f>
        <v>0.3107926894</v>
      </c>
      <c r="AL2996" s="372">
        <f>$Y2865*'Assumptions (T&amp;D)'!P$24</f>
        <v>0.3107926894</v>
      </c>
      <c r="AM2996" s="372">
        <f>$Y2865*'Assumptions (T&amp;D)'!Q$24</f>
        <v>0.3107926894</v>
      </c>
      <c r="AN2996" s="372">
        <f>$Y2865*'Assumptions (T&amp;D)'!R$24</f>
        <v>0.3107926894</v>
      </c>
      <c r="AO2996" s="372">
        <f>$Y2865*'Assumptions (T&amp;D)'!S$24</f>
        <v>0.3107926894</v>
      </c>
      <c r="AP2996" s="372">
        <f>$Y2865*'Assumptions (T&amp;D)'!T$24</f>
        <v>0.3107926894</v>
      </c>
      <c r="AQ2996" s="372">
        <f>$Y2865*'Assumptions (T&amp;D)'!U$24</f>
        <v>0.3107926894</v>
      </c>
      <c r="AR2996" s="372">
        <f>$Y2865*'Assumptions (T&amp;D)'!V$24</f>
        <v>0.3107926894</v>
      </c>
      <c r="AS2996" s="372">
        <f>$Y2865*'Assumptions (T&amp;D)'!W$24</f>
        <v>0.1553963447</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0.2682430126</v>
      </c>
      <c r="AA2997" s="372">
        <f>$Z2865*'Assumptions (T&amp;D)'!D$24</f>
        <v>0.5164572137</v>
      </c>
      <c r="AB2997" s="372">
        <f>$Z2865*'Assumptions (T&amp;D)'!E$24</f>
        <v>0.4778302198</v>
      </c>
      <c r="AC2997" s="372">
        <f>$Z2865*'Assumptions (T&amp;D)'!F$24</f>
        <v>0.4420644848</v>
      </c>
      <c r="AD2997" s="372">
        <f>$Z2865*'Assumptions (T&amp;D)'!G$24</f>
        <v>0.4084446939</v>
      </c>
      <c r="AE2997" s="372">
        <f>$Z2865*'Assumptions (T&amp;D)'!H$24</f>
        <v>0.3784014765</v>
      </c>
      <c r="AF2997" s="372">
        <f>$Z2865*'Assumptions (T&amp;D)'!I$24</f>
        <v>0.3497888885</v>
      </c>
      <c r="AG2997" s="372">
        <f>$Z2865*'Assumptions (T&amp;D)'!J$24</f>
        <v>0.3233222446</v>
      </c>
      <c r="AH2997" s="372">
        <f>$Z2865*'Assumptions (T&amp;D)'!K$24</f>
        <v>0.3190303564</v>
      </c>
      <c r="AI2997" s="372">
        <f>$Z2865*'Assumptions (T&amp;D)'!L$24</f>
        <v>0.3190303564</v>
      </c>
      <c r="AJ2997" s="372">
        <f>$Z2865*'Assumptions (T&amp;D)'!M$24</f>
        <v>0.3190303564</v>
      </c>
      <c r="AK2997" s="372">
        <f>$Z2865*'Assumptions (T&amp;D)'!N$24</f>
        <v>0.3190303564</v>
      </c>
      <c r="AL2997" s="372">
        <f>$Z2865*'Assumptions (T&amp;D)'!O$24</f>
        <v>0.3190303564</v>
      </c>
      <c r="AM2997" s="372">
        <f>$Z2865*'Assumptions (T&amp;D)'!P$24</f>
        <v>0.3190303564</v>
      </c>
      <c r="AN2997" s="372">
        <f>$Z2865*'Assumptions (T&amp;D)'!Q$24</f>
        <v>0.3190303564</v>
      </c>
      <c r="AO2997" s="372">
        <f>$Z2865*'Assumptions (T&amp;D)'!R$24</f>
        <v>0.3190303564</v>
      </c>
      <c r="AP2997" s="372">
        <f>$Z2865*'Assumptions (T&amp;D)'!S$24</f>
        <v>0.3190303564</v>
      </c>
      <c r="AQ2997" s="372">
        <f>$Z2865*'Assumptions (T&amp;D)'!T$24</f>
        <v>0.3190303564</v>
      </c>
      <c r="AR2997" s="372">
        <f>$Z2865*'Assumptions (T&amp;D)'!U$24</f>
        <v>0.3190303564</v>
      </c>
      <c r="AS2997" s="372">
        <f>$Z2865*'Assumptions (T&amp;D)'!V$24</f>
        <v>0.3190303564</v>
      </c>
      <c r="AT2997" s="372">
        <f>$Z2865*'Assumptions (T&amp;D)'!W$24</f>
        <v>0.1595151782</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0.2753409535</v>
      </c>
      <c r="AB2998" s="372">
        <f>$AA2865*'Assumptions (T&amp;D)'!D$24</f>
        <v>0.5301231158</v>
      </c>
      <c r="AC2998" s="372">
        <f>$AA2865*'Assumptions (T&amp;D)'!E$24</f>
        <v>0.4904740185</v>
      </c>
      <c r="AD2998" s="372">
        <f>$AA2865*'Assumptions (T&amp;D)'!F$24</f>
        <v>0.4537618914</v>
      </c>
      <c r="AE2998" s="372">
        <f>$AA2865*'Assumptions (T&amp;D)'!G$24</f>
        <v>0.4192524919</v>
      </c>
      <c r="AF2998" s="372">
        <f>$AA2865*'Assumptions (T&amp;D)'!H$24</f>
        <v>0.3884143051</v>
      </c>
      <c r="AG2998" s="372">
        <f>$AA2865*'Assumptions (T&amp;D)'!I$24</f>
        <v>0.3590446034</v>
      </c>
      <c r="AH2998" s="372">
        <f>$AA2865*'Assumptions (T&amp;D)'!J$24</f>
        <v>0.3318776293</v>
      </c>
      <c r="AI2998" s="372">
        <f>$AA2865*'Assumptions (T&amp;D)'!K$24</f>
        <v>0.327472174</v>
      </c>
      <c r="AJ2998" s="372">
        <f>$AA2865*'Assumptions (T&amp;D)'!L$24</f>
        <v>0.327472174</v>
      </c>
      <c r="AK2998" s="372">
        <f>$AA2865*'Assumptions (T&amp;D)'!M$24</f>
        <v>0.327472174</v>
      </c>
      <c r="AL2998" s="372">
        <f>$AA2865*'Assumptions (T&amp;D)'!N$24</f>
        <v>0.327472174</v>
      </c>
      <c r="AM2998" s="372">
        <f>$AA2865*'Assumptions (T&amp;D)'!O$24</f>
        <v>0.327472174</v>
      </c>
      <c r="AN2998" s="372">
        <f>$AA2865*'Assumptions (T&amp;D)'!P$24</f>
        <v>0.327472174</v>
      </c>
      <c r="AO2998" s="372">
        <f>$AA2865*'Assumptions (T&amp;D)'!Q$24</f>
        <v>0.327472174</v>
      </c>
      <c r="AP2998" s="372">
        <f>$AA2865*'Assumptions (T&amp;D)'!R$24</f>
        <v>0.327472174</v>
      </c>
      <c r="AQ2998" s="372">
        <f>$AA2865*'Assumptions (T&amp;D)'!S$24</f>
        <v>0.327472174</v>
      </c>
      <c r="AR2998" s="372">
        <f>$AA2865*'Assumptions (T&amp;D)'!T$24</f>
        <v>0.327472174</v>
      </c>
      <c r="AS2998" s="372">
        <f>$AA2865*'Assumptions (T&amp;D)'!U$24</f>
        <v>0.327472174</v>
      </c>
      <c r="AT2998" s="372">
        <f>$AA2865*'Assumptions (T&amp;D)'!V$24</f>
        <v>0.327472174</v>
      </c>
      <c r="AU2998" s="372">
        <f>$AA2865*'Assumptions (T&amp;D)'!W$24</f>
        <v>0.163736087</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0.2826146242</v>
      </c>
      <c r="AC2999" s="372">
        <f>$AB2865*'Assumptions (T&amp;D)'!D$24</f>
        <v>0.5441273564</v>
      </c>
      <c r="AD2999" s="372">
        <f>$AB2865*'Assumptions (T&amp;D)'!E$24</f>
        <v>0.5034308506</v>
      </c>
      <c r="AE2999" s="372">
        <f>$AB2865*'Assumptions (T&amp;D)'!F$24</f>
        <v>0.4657489007</v>
      </c>
      <c r="AF2999" s="372">
        <f>$AB2865*'Assumptions (T&amp;D)'!G$24</f>
        <v>0.4303278678</v>
      </c>
      <c r="AG2999" s="372">
        <f>$AB2865*'Assumptions (T&amp;D)'!H$24</f>
        <v>0.3986750299</v>
      </c>
      <c r="AH2999" s="372">
        <f>$AB2865*'Assumptions (T&amp;D)'!I$24</f>
        <v>0.3685294699</v>
      </c>
      <c r="AI2999" s="372">
        <f>$AB2865*'Assumptions (T&amp;D)'!J$24</f>
        <v>0.340644827</v>
      </c>
      <c r="AJ2999" s="372">
        <f>$AB2865*'Assumptions (T&amp;D)'!K$24</f>
        <v>0.336122993</v>
      </c>
      <c r="AK2999" s="372">
        <f>$AB2865*'Assumptions (T&amp;D)'!L$24</f>
        <v>0.336122993</v>
      </c>
      <c r="AL2999" s="372">
        <f>$AB2865*'Assumptions (T&amp;D)'!M$24</f>
        <v>0.336122993</v>
      </c>
      <c r="AM2999" s="372">
        <f>$AB2865*'Assumptions (T&amp;D)'!N$24</f>
        <v>0.336122993</v>
      </c>
      <c r="AN2999" s="372">
        <f>$AB2865*'Assumptions (T&amp;D)'!O$24</f>
        <v>0.336122993</v>
      </c>
      <c r="AO2999" s="372">
        <f>$AB2865*'Assumptions (T&amp;D)'!P$24</f>
        <v>0.336122993</v>
      </c>
      <c r="AP2999" s="372">
        <f>$AB2865*'Assumptions (T&amp;D)'!Q$24</f>
        <v>0.336122993</v>
      </c>
      <c r="AQ2999" s="372">
        <f>$AB2865*'Assumptions (T&amp;D)'!R$24</f>
        <v>0.336122993</v>
      </c>
      <c r="AR2999" s="372">
        <f>$AB2865*'Assumptions (T&amp;D)'!S$24</f>
        <v>0.336122993</v>
      </c>
      <c r="AS2999" s="372">
        <f>$AB2865*'Assumptions (T&amp;D)'!T$24</f>
        <v>0.336122993</v>
      </c>
      <c r="AT2999" s="372">
        <f>$AB2865*'Assumptions (T&amp;D)'!U$24</f>
        <v>0.336122993</v>
      </c>
      <c r="AU2999" s="372">
        <f>$AB2865*'Assumptions (T&amp;D)'!V$24</f>
        <v>0.336122993</v>
      </c>
      <c r="AV2999" s="372">
        <f>$AB2865*'Assumptions (T&amp;D)'!W$24</f>
        <v>0.1680614965</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0.2900681972</v>
      </c>
      <c r="AD3000" s="372">
        <f>$AC2865*'Assumptions (T&amp;D)'!D$24</f>
        <v>0.5584779691</v>
      </c>
      <c r="AE3000" s="372">
        <f>$AC2865*'Assumptions (T&amp;D)'!E$24</f>
        <v>0.5167081487</v>
      </c>
      <c r="AF3000" s="372">
        <f>$AC2865*'Assumptions (T&amp;D)'!F$24</f>
        <v>0.4780323891</v>
      </c>
      <c r="AG3000" s="372">
        <f>$AC2865*'Assumptions (T&amp;D)'!G$24</f>
        <v>0.441677175</v>
      </c>
      <c r="AH3000" s="372">
        <f>$AC2865*'Assumptions (T&amp;D)'!H$24</f>
        <v>0.4091895369</v>
      </c>
      <c r="AI3000" s="372">
        <f>$AC2865*'Assumptions (T&amp;D)'!I$24</f>
        <v>0.3782489292</v>
      </c>
      <c r="AJ3000" s="372">
        <f>$AC2865*'Assumptions (T&amp;D)'!J$24</f>
        <v>0.3496288671</v>
      </c>
      <c r="AK3000" s="372">
        <f>$AC2865*'Assumptions (T&amp;D)'!K$24</f>
        <v>0.3449877759</v>
      </c>
      <c r="AL3000" s="372">
        <f>$AC2865*'Assumptions (T&amp;D)'!L$24</f>
        <v>0.3449877759</v>
      </c>
      <c r="AM3000" s="372">
        <f>$AC2865*'Assumptions (T&amp;D)'!M$24</f>
        <v>0.3449877759</v>
      </c>
      <c r="AN3000" s="372">
        <f>$AC2865*'Assumptions (T&amp;D)'!N$24</f>
        <v>0.3449877759</v>
      </c>
      <c r="AO3000" s="372">
        <f>$AC2865*'Assumptions (T&amp;D)'!O$24</f>
        <v>0.3449877759</v>
      </c>
      <c r="AP3000" s="372">
        <f>$AC2865*'Assumptions (T&amp;D)'!P$24</f>
        <v>0.3449877759</v>
      </c>
      <c r="AQ3000" s="372">
        <f>$AC2865*'Assumptions (T&amp;D)'!Q$24</f>
        <v>0.3449877759</v>
      </c>
      <c r="AR3000" s="372">
        <f>$AC2865*'Assumptions (T&amp;D)'!R$24</f>
        <v>0.3449877759</v>
      </c>
      <c r="AS3000" s="372">
        <f>$AC2865*'Assumptions (T&amp;D)'!S$24</f>
        <v>0.3449877759</v>
      </c>
      <c r="AT3000" s="372">
        <f>$AC2865*'Assumptions (T&amp;D)'!T$24</f>
        <v>0.3449877759</v>
      </c>
      <c r="AU3000" s="372">
        <f>$AC2865*'Assumptions (T&amp;D)'!U$24</f>
        <v>0.3449877759</v>
      </c>
      <c r="AV3000" s="372">
        <f>$AC2865*'Assumptions (T&amp;D)'!V$24</f>
        <v>0.3449877759</v>
      </c>
      <c r="AW3000" s="372">
        <f>$AC2865*'Assumptions (T&amp;D)'!W$24</f>
        <v>0.172493888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0.2977059415</v>
      </c>
      <c r="AE3001" s="372">
        <f>$AD2865*'Assumptions (T&amp;D)'!D$24</f>
        <v>0.5731831726</v>
      </c>
      <c r="AF3001" s="372">
        <f>$AD2865*'Assumptions (T&amp;D)'!E$24</f>
        <v>0.530313517</v>
      </c>
      <c r="AG3001" s="372">
        <f>$AD2865*'Assumptions (T&amp;D)'!F$24</f>
        <v>0.4906193915</v>
      </c>
      <c r="AH3001" s="372">
        <f>$AD2865*'Assumptions (T&amp;D)'!G$24</f>
        <v>0.4533069135</v>
      </c>
      <c r="AI3001" s="372">
        <f>$AD2865*'Assumptions (T&amp;D)'!H$24</f>
        <v>0.4199638481</v>
      </c>
      <c r="AJ3001" s="372">
        <f>$AD2865*'Assumptions (T&amp;D)'!I$24</f>
        <v>0.3882085477</v>
      </c>
      <c r="AK3001" s="372">
        <f>$AD2865*'Assumptions (T&amp;D)'!J$24</f>
        <v>0.3588348948</v>
      </c>
      <c r="AL3001" s="372">
        <f>$AD2865*'Assumptions (T&amp;D)'!K$24</f>
        <v>0.3540715997</v>
      </c>
      <c r="AM3001" s="372">
        <f>$AD2865*'Assumptions (T&amp;D)'!L$24</f>
        <v>0.3540715997</v>
      </c>
      <c r="AN3001" s="372">
        <f>$AD2865*'Assumptions (T&amp;D)'!M$24</f>
        <v>0.3540715997</v>
      </c>
      <c r="AO3001" s="372">
        <f>$AD2865*'Assumptions (T&amp;D)'!N$24</f>
        <v>0.3540715997</v>
      </c>
      <c r="AP3001" s="372">
        <f>$AD2865*'Assumptions (T&amp;D)'!O$24</f>
        <v>0.3540715997</v>
      </c>
      <c r="AQ3001" s="372">
        <f>$AD2865*'Assumptions (T&amp;D)'!P$24</f>
        <v>0.3540715997</v>
      </c>
      <c r="AR3001" s="372">
        <f>$AD2865*'Assumptions (T&amp;D)'!Q$24</f>
        <v>0.3540715997</v>
      </c>
      <c r="AS3001" s="372">
        <f>$AD2865*'Assumptions (T&amp;D)'!R$24</f>
        <v>0.3540715997</v>
      </c>
      <c r="AT3001" s="372">
        <f>$AD2865*'Assumptions (T&amp;D)'!S$24</f>
        <v>0.3540715997</v>
      </c>
      <c r="AU3001" s="372">
        <f>$AD2865*'Assumptions (T&amp;D)'!T$24</f>
        <v>0.3540715997</v>
      </c>
      <c r="AV3001" s="372">
        <f>$AD2865*'Assumptions (T&amp;D)'!U$24</f>
        <v>0.3540715997</v>
      </c>
      <c r="AW3001" s="372">
        <f>$AD2865*'Assumptions (T&amp;D)'!V$24</f>
        <v>0.3540715997</v>
      </c>
      <c r="AX3001" s="372">
        <f>$AD2865*'Assumptions (T&amp;D)'!W$24</f>
        <v>0.1770357999</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0.3055322241</v>
      </c>
      <c r="AF3002" s="372">
        <f>$AE2865*'Assumptions (T&amp;D)'!D$24</f>
        <v>0.5882513754</v>
      </c>
      <c r="AG3002" s="372">
        <f>$AE2865*'Assumptions (T&amp;D)'!E$24</f>
        <v>0.5442547352</v>
      </c>
      <c r="AH3002" s="372">
        <f>$AE2865*'Assumptions (T&amp;D)'!F$24</f>
        <v>0.5035171053</v>
      </c>
      <c r="AI3002" s="372">
        <f>$AE2865*'Assumptions (T&amp;D)'!G$24</f>
        <v>0.4652237332</v>
      </c>
      <c r="AJ3002" s="372">
        <f>$AE2865*'Assumptions (T&amp;D)'!H$24</f>
        <v>0.4310041241</v>
      </c>
      <c r="AK3002" s="372">
        <f>$AE2865*'Assumptions (T&amp;D)'!I$24</f>
        <v>0.3984140202</v>
      </c>
      <c r="AL3002" s="372">
        <f>$AE2865*'Assumptions (T&amp;D)'!J$24</f>
        <v>0.3682681741</v>
      </c>
      <c r="AM3002" s="372">
        <f>$AE2865*'Assumptions (T&amp;D)'!K$24</f>
        <v>0.3633796585</v>
      </c>
      <c r="AN3002" s="372">
        <f>$AE2865*'Assumptions (T&amp;D)'!L$24</f>
        <v>0.3633796585</v>
      </c>
      <c r="AO3002" s="372">
        <f>$AE2865*'Assumptions (T&amp;D)'!M$24</f>
        <v>0.3633796585</v>
      </c>
      <c r="AP3002" s="372">
        <f>$AE2865*'Assumptions (T&amp;D)'!N$24</f>
        <v>0.3633796585</v>
      </c>
      <c r="AQ3002" s="372">
        <f>$AE2865*'Assumptions (T&amp;D)'!O$24</f>
        <v>0.3633796585</v>
      </c>
      <c r="AR3002" s="372">
        <f>$AE2865*'Assumptions (T&amp;D)'!P$24</f>
        <v>0.3633796585</v>
      </c>
      <c r="AS3002" s="372">
        <f>$AE2865*'Assumptions (T&amp;D)'!Q$24</f>
        <v>0.3633796585</v>
      </c>
      <c r="AT3002" s="372">
        <f>$AE2865*'Assumptions (T&amp;D)'!R$24</f>
        <v>0.3633796585</v>
      </c>
      <c r="AU3002" s="372">
        <f>$AE2865*'Assumptions (T&amp;D)'!S$24</f>
        <v>0.3633796585</v>
      </c>
      <c r="AV3002" s="372">
        <f>$AE2865*'Assumptions (T&amp;D)'!T$24</f>
        <v>0.3633796585</v>
      </c>
      <c r="AW3002" s="372">
        <f>$AE2865*'Assumptions (T&amp;D)'!U$24</f>
        <v>0.3633796585</v>
      </c>
      <c r="AX3002" s="372">
        <f>$AE2865*'Assumptions (T&amp;D)'!V$24</f>
        <v>0.3633796585</v>
      </c>
      <c r="AY3002" s="372">
        <f>$AE2865*'Assumptions (T&amp;D)'!W$24</f>
        <v>0.1816898293</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0.3135515131</v>
      </c>
      <c r="AG3003" s="372">
        <f>$AF2865*'Assumptions (T&amp;D)'!D$24</f>
        <v>0.6036911798</v>
      </c>
      <c r="AH3003" s="372">
        <f>$AF2865*'Assumptions (T&amp;D)'!E$24</f>
        <v>0.5585397619</v>
      </c>
      <c r="AI3003" s="372">
        <f>$AF2865*'Assumptions (T&amp;D)'!F$24</f>
        <v>0.5167328935</v>
      </c>
      <c r="AJ3003" s="372">
        <f>$AF2865*'Assumptions (T&amp;D)'!G$24</f>
        <v>0.4774344372</v>
      </c>
      <c r="AK3003" s="372">
        <f>$AF2865*'Assumptions (T&amp;D)'!H$24</f>
        <v>0.4423166678</v>
      </c>
      <c r="AL3003" s="372">
        <f>$AF2865*'Assumptions (T&amp;D)'!I$24</f>
        <v>0.408871173</v>
      </c>
      <c r="AM3003" s="372">
        <f>$AF2865*'Assumptions (T&amp;D)'!J$24</f>
        <v>0.3779340904</v>
      </c>
      <c r="AN3003" s="372">
        <f>$AF2865*'Assumptions (T&amp;D)'!K$24</f>
        <v>0.3729172662</v>
      </c>
      <c r="AO3003" s="372">
        <f>$AF2865*'Assumptions (T&amp;D)'!L$24</f>
        <v>0.3729172662</v>
      </c>
      <c r="AP3003" s="372">
        <f>$AF2865*'Assumptions (T&amp;D)'!M$24</f>
        <v>0.3729172662</v>
      </c>
      <c r="AQ3003" s="372">
        <f>$AF2865*'Assumptions (T&amp;D)'!N$24</f>
        <v>0.3729172662</v>
      </c>
      <c r="AR3003" s="372">
        <f>$AF2865*'Assumptions (T&amp;D)'!O$24</f>
        <v>0.3729172662</v>
      </c>
      <c r="AS3003" s="372">
        <f>$AF2865*'Assumptions (T&amp;D)'!P$24</f>
        <v>0.3729172662</v>
      </c>
      <c r="AT3003" s="372">
        <f>$AF2865*'Assumptions (T&amp;D)'!Q$24</f>
        <v>0.3729172662</v>
      </c>
      <c r="AU3003" s="372">
        <f>$AF2865*'Assumptions (T&amp;D)'!R$24</f>
        <v>0.3729172662</v>
      </c>
      <c r="AV3003" s="372">
        <f>$AF2865*'Assumptions (T&amp;D)'!S$24</f>
        <v>0.3729172662</v>
      </c>
      <c r="AW3003" s="372">
        <f>$AF2865*'Assumptions (T&amp;D)'!T$24</f>
        <v>0.3729172662</v>
      </c>
      <c r="AX3003" s="372">
        <f>$AF2865*'Assumptions (T&amp;D)'!U$24</f>
        <v>0.3729172662</v>
      </c>
      <c r="AY3003" s="372">
        <f>$AF2865*'Assumptions (T&amp;D)'!V$24</f>
        <v>0.3729172662</v>
      </c>
      <c r="AZ3003" s="372">
        <f>$AF2865*'Assumptions (T&amp;D)'!W$24</f>
        <v>0.1864586331</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0.3217683792</v>
      </c>
      <c r="AH3004" s="372">
        <f>$AG2865*'Assumptions (T&amp;D)'!D$24</f>
        <v>0.6195113861</v>
      </c>
      <c r="AI3004" s="372">
        <f>$AG2865*'Assumptions (T&amp;D)'!E$24</f>
        <v>0.5731767395</v>
      </c>
      <c r="AJ3004" s="372">
        <f>$AG2865*'Assumptions (T&amp;D)'!F$24</f>
        <v>0.530274289</v>
      </c>
      <c r="AK3004" s="372">
        <f>$AG2865*'Assumptions (T&amp;D)'!G$24</f>
        <v>0.4899459854</v>
      </c>
      <c r="AL3004" s="372">
        <f>$AG2865*'Assumptions (T&amp;D)'!H$24</f>
        <v>0.453907927</v>
      </c>
      <c r="AM3004" s="372">
        <f>$AG2865*'Assumptions (T&amp;D)'!I$24</f>
        <v>0.4195859665</v>
      </c>
      <c r="AN3004" s="372">
        <f>$AG2865*'Assumptions (T&amp;D)'!J$24</f>
        <v>0.3878381531</v>
      </c>
      <c r="AO3004" s="372">
        <f>$AG2865*'Assumptions (T&amp;D)'!K$24</f>
        <v>0.382689859</v>
      </c>
      <c r="AP3004" s="372">
        <f>$AG2865*'Assumptions (T&amp;D)'!L$24</f>
        <v>0.382689859</v>
      </c>
      <c r="AQ3004" s="372">
        <f>$AG2865*'Assumptions (T&amp;D)'!M$24</f>
        <v>0.382689859</v>
      </c>
      <c r="AR3004" s="372">
        <f>$AG2865*'Assumptions (T&amp;D)'!N$24</f>
        <v>0.382689859</v>
      </c>
      <c r="AS3004" s="372">
        <f>$AG2865*'Assumptions (T&amp;D)'!O$24</f>
        <v>0.382689859</v>
      </c>
      <c r="AT3004" s="372">
        <f>$AG2865*'Assumptions (T&amp;D)'!P$24</f>
        <v>0.382689859</v>
      </c>
      <c r="AU3004" s="372">
        <f>$AG2865*'Assumptions (T&amp;D)'!Q$24</f>
        <v>0.382689859</v>
      </c>
      <c r="AV3004" s="372">
        <f>$AG2865*'Assumptions (T&amp;D)'!R$24</f>
        <v>0.382689859</v>
      </c>
      <c r="AW3004" s="372">
        <f>$AG2865*'Assumptions (T&amp;D)'!S$24</f>
        <v>0.382689859</v>
      </c>
      <c r="AX3004" s="372">
        <f>$AG2865*'Assumptions (T&amp;D)'!T$24</f>
        <v>0.382689859</v>
      </c>
      <c r="AY3004" s="372">
        <f>$AG2865*'Assumptions (T&amp;D)'!U$24</f>
        <v>0.382689859</v>
      </c>
      <c r="AZ3004" s="372">
        <f>$AG2865*'Assumptions (T&amp;D)'!V$24</f>
        <v>0.382689859</v>
      </c>
      <c r="BA3004" s="372">
        <f>$AG2865*'Assumptions (T&amp;D)'!W$24</f>
        <v>0.1913449295</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0.3301874987</v>
      </c>
      <c r="AI3005" s="372">
        <f>$AH2865*'Assumptions (T&amp;D)'!D$24</f>
        <v>0.6357209975</v>
      </c>
      <c r="AJ3005" s="372">
        <f>$AH2865*'Assumptions (T&amp;D)'!E$24</f>
        <v>0.5881739977</v>
      </c>
      <c r="AK3005" s="372">
        <f>$AH2865*'Assumptions (T&amp;D)'!F$24</f>
        <v>0.5441489979</v>
      </c>
      <c r="AL3005" s="372">
        <f>$AH2865*'Assumptions (T&amp;D)'!G$24</f>
        <v>0.502765498</v>
      </c>
      <c r="AM3005" s="372">
        <f>$AH2865*'Assumptions (T&amp;D)'!H$24</f>
        <v>0.4657844982</v>
      </c>
      <c r="AN3005" s="372">
        <f>$AH2865*'Assumptions (T&amp;D)'!I$24</f>
        <v>0.4305644983</v>
      </c>
      <c r="AO3005" s="372">
        <f>$AH2865*'Assumptions (T&amp;D)'!J$24</f>
        <v>0.3979859984</v>
      </c>
      <c r="AP3005" s="372">
        <f>$AH2865*'Assumptions (T&amp;D)'!K$24</f>
        <v>0.3927029985</v>
      </c>
      <c r="AQ3005" s="372">
        <f>$AH2865*'Assumptions (T&amp;D)'!L$24</f>
        <v>0.3927029985</v>
      </c>
      <c r="AR3005" s="372">
        <f>$AH2865*'Assumptions (T&amp;D)'!M$24</f>
        <v>0.3927029985</v>
      </c>
      <c r="AS3005" s="372">
        <f>$AH2865*'Assumptions (T&amp;D)'!N$24</f>
        <v>0.3927029985</v>
      </c>
      <c r="AT3005" s="372">
        <f>$AH2865*'Assumptions (T&amp;D)'!O$24</f>
        <v>0.3927029985</v>
      </c>
      <c r="AU3005" s="372">
        <f>$AH2865*'Assumptions (T&amp;D)'!P$24</f>
        <v>0.3927029985</v>
      </c>
      <c r="AV3005" s="372">
        <f>$AH2865*'Assumptions (T&amp;D)'!Q$24</f>
        <v>0.3927029985</v>
      </c>
      <c r="AW3005" s="372">
        <f>$AH2865*'Assumptions (T&amp;D)'!R$24</f>
        <v>0.3927029985</v>
      </c>
      <c r="AX3005" s="372">
        <f>$AH2865*'Assumptions (T&amp;D)'!S$24</f>
        <v>0.3927029985</v>
      </c>
      <c r="AY3005" s="372">
        <f>$AH2865*'Assumptions (T&amp;D)'!T$24</f>
        <v>0.3927029985</v>
      </c>
      <c r="AZ3005" s="372">
        <f>$AH2865*'Assumptions (T&amp;D)'!U$24</f>
        <v>0.3927029985</v>
      </c>
      <c r="BA3005" s="372">
        <f>$AH2865*'Assumptions (T&amp;D)'!V$24</f>
        <v>0.3927029985</v>
      </c>
      <c r="BB3005" s="372">
        <f>$AH2865*'Assumptions (T&amp;D)'!W$24</f>
        <v>0.1963514992</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0.3388136552</v>
      </c>
      <c r="AJ3006" s="372">
        <f>$AI2865*'Assumptions (T&amp;D)'!D$24</f>
        <v>0.6523292242</v>
      </c>
      <c r="AK3006" s="372">
        <f>$AI2865*'Assumptions (T&amp;D)'!E$24</f>
        <v>0.6035400579</v>
      </c>
      <c r="AL3006" s="372">
        <f>$AI2865*'Assumptions (T&amp;D)'!F$24</f>
        <v>0.5583649038</v>
      </c>
      <c r="AM3006" s="372">
        <f>$AI2865*'Assumptions (T&amp;D)'!G$24</f>
        <v>0.515900259</v>
      </c>
      <c r="AN3006" s="372">
        <f>$AI2865*'Assumptions (T&amp;D)'!H$24</f>
        <v>0.4779531297</v>
      </c>
      <c r="AO3006" s="372">
        <f>$AI2865*'Assumptions (T&amp;D)'!I$24</f>
        <v>0.4418130064</v>
      </c>
      <c r="AP3006" s="372">
        <f>$AI2865*'Assumptions (T&amp;D)'!J$24</f>
        <v>0.4083833924</v>
      </c>
      <c r="AQ3006" s="372">
        <f>$AI2865*'Assumptions (T&amp;D)'!K$24</f>
        <v>0.402962374</v>
      </c>
      <c r="AR3006" s="372">
        <f>$AI2865*'Assumptions (T&amp;D)'!L$24</f>
        <v>0.402962374</v>
      </c>
      <c r="AS3006" s="372">
        <f>$AI2865*'Assumptions (T&amp;D)'!M$24</f>
        <v>0.402962374</v>
      </c>
      <c r="AT3006" s="372">
        <f>$AI2865*'Assumptions (T&amp;D)'!N$24</f>
        <v>0.402962374</v>
      </c>
      <c r="AU3006" s="372">
        <f>$AI2865*'Assumptions (T&amp;D)'!O$24</f>
        <v>0.402962374</v>
      </c>
      <c r="AV3006" s="372">
        <f>$AI2865*'Assumptions (T&amp;D)'!P$24</f>
        <v>0.402962374</v>
      </c>
      <c r="AW3006" s="372">
        <f>$AI2865*'Assumptions (T&amp;D)'!Q$24</f>
        <v>0.402962374</v>
      </c>
      <c r="AX3006" s="372">
        <f>$AI2865*'Assumptions (T&amp;D)'!R$24</f>
        <v>0.402962374</v>
      </c>
      <c r="AY3006" s="372">
        <f>$AI2865*'Assumptions (T&amp;D)'!S$24</f>
        <v>0.402962374</v>
      </c>
      <c r="AZ3006" s="372">
        <f>$AI2865*'Assumptions (T&amp;D)'!T$24</f>
        <v>0.402962374</v>
      </c>
      <c r="BA3006" s="372">
        <f>$AI2865*'Assumptions (T&amp;D)'!U$24</f>
        <v>0.402962374</v>
      </c>
      <c r="BB3006" s="372">
        <f>$AI2865*'Assumptions (T&amp;D)'!V$24</f>
        <v>0.402962374</v>
      </c>
      <c r="BC3006" s="372">
        <f>$AI2865*'Assumptions (T&amp;D)'!W$24</f>
        <v>0.201481187</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0.3476517426</v>
      </c>
      <c r="AK3007" s="372">
        <f>$AJ2865*'Assumptions (T&amp;D)'!D$24</f>
        <v>0.6693454885</v>
      </c>
      <c r="AL3007" s="372">
        <f>$AJ2865*'Assumptions (T&amp;D)'!E$24</f>
        <v>0.6192836376</v>
      </c>
      <c r="AM3007" s="372">
        <f>$AJ2865*'Assumptions (T&amp;D)'!F$24</f>
        <v>0.5729300719</v>
      </c>
      <c r="AN3007" s="372">
        <f>$AJ2865*'Assumptions (T&amp;D)'!G$24</f>
        <v>0.5293577201</v>
      </c>
      <c r="AO3007" s="372">
        <f>$AJ2865*'Assumptions (T&amp;D)'!H$24</f>
        <v>0.490420725</v>
      </c>
      <c r="AP3007" s="372">
        <f>$AJ2865*'Assumptions (T&amp;D)'!I$24</f>
        <v>0.4533378724</v>
      </c>
      <c r="AQ3007" s="372">
        <f>$AJ2865*'Assumptions (T&amp;D)'!J$24</f>
        <v>0.4190362338</v>
      </c>
      <c r="AR3007" s="372">
        <f>$AJ2865*'Assumptions (T&amp;D)'!K$24</f>
        <v>0.4134738059</v>
      </c>
      <c r="AS3007" s="372">
        <f>$AJ2865*'Assumptions (T&amp;D)'!L$24</f>
        <v>0.4134738059</v>
      </c>
      <c r="AT3007" s="372">
        <f>$AJ2865*'Assumptions (T&amp;D)'!M$24</f>
        <v>0.4134738059</v>
      </c>
      <c r="AU3007" s="372">
        <f>$AJ2865*'Assumptions (T&amp;D)'!N$24</f>
        <v>0.4134738059</v>
      </c>
      <c r="AV3007" s="372">
        <f>$AJ2865*'Assumptions (T&amp;D)'!O$24</f>
        <v>0.4134738059</v>
      </c>
      <c r="AW3007" s="372">
        <f>$AJ2865*'Assumptions (T&amp;D)'!P$24</f>
        <v>0.4134738059</v>
      </c>
      <c r="AX3007" s="372">
        <f>$AJ2865*'Assumptions (T&amp;D)'!Q$24</f>
        <v>0.4134738059</v>
      </c>
      <c r="AY3007" s="372">
        <f>$AJ2865*'Assumptions (T&amp;D)'!R$24</f>
        <v>0.4134738059</v>
      </c>
      <c r="AZ3007" s="372">
        <f>$AJ2865*'Assumptions (T&amp;D)'!S$24</f>
        <v>0.4134738059</v>
      </c>
      <c r="BA3007" s="372">
        <f>$AJ2865*'Assumptions (T&amp;D)'!T$24</f>
        <v>0.4134738059</v>
      </c>
      <c r="BB3007" s="372">
        <f>$AJ2865*'Assumptions (T&amp;D)'!U$24</f>
        <v>0.4134738059</v>
      </c>
      <c r="BC3007" s="372">
        <f>$AJ2865*'Assumptions (T&amp;D)'!V$24</f>
        <v>0.4134738059</v>
      </c>
      <c r="BD3007" s="372">
        <f>$AJ2865*'Assumptions (T&amp;D)'!W$24</f>
        <v>0.206736903</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0.3567067673</v>
      </c>
      <c r="AL3008" s="372">
        <f>$AK2865*'Assumptions (T&amp;D)'!D$24</f>
        <v>0.6867794293</v>
      </c>
      <c r="AM3008" s="372">
        <f>$AK2865*'Assumptions (T&amp;D)'!E$24</f>
        <v>0.6354136548</v>
      </c>
      <c r="AN3008" s="372">
        <f>$AK2865*'Assumptions (T&amp;D)'!F$24</f>
        <v>0.5878527525</v>
      </c>
      <c r="AO3008" s="372">
        <f>$AK2865*'Assumptions (T&amp;D)'!G$24</f>
        <v>0.5431455043</v>
      </c>
      <c r="AP3008" s="372">
        <f>$AK2865*'Assumptions (T&amp;D)'!H$24</f>
        <v>0.5031943464</v>
      </c>
      <c r="AQ3008" s="372">
        <f>$AK2865*'Assumptions (T&amp;D)'!I$24</f>
        <v>0.4651456245</v>
      </c>
      <c r="AR3008" s="372">
        <f>$AK2865*'Assumptions (T&amp;D)'!J$24</f>
        <v>0.4299505568</v>
      </c>
      <c r="AS3008" s="372">
        <f>$AK2865*'Assumptions (T&amp;D)'!K$24</f>
        <v>0.4242432486</v>
      </c>
      <c r="AT3008" s="372">
        <f>$AK2865*'Assumptions (T&amp;D)'!L$24</f>
        <v>0.4242432486</v>
      </c>
      <c r="AU3008" s="372">
        <f>$AK2865*'Assumptions (T&amp;D)'!M$24</f>
        <v>0.4242432486</v>
      </c>
      <c r="AV3008" s="372">
        <f>$AK2865*'Assumptions (T&amp;D)'!N$24</f>
        <v>0.4242432486</v>
      </c>
      <c r="AW3008" s="372">
        <f>$AK2865*'Assumptions (T&amp;D)'!O$24</f>
        <v>0.4242432486</v>
      </c>
      <c r="AX3008" s="372">
        <f>$AK2865*'Assumptions (T&amp;D)'!P$24</f>
        <v>0.4242432486</v>
      </c>
      <c r="AY3008" s="372">
        <f>$AK2865*'Assumptions (T&amp;D)'!Q$24</f>
        <v>0.4242432486</v>
      </c>
      <c r="AZ3008" s="372">
        <f>$AK2865*'Assumptions (T&amp;D)'!R$24</f>
        <v>0.4242432486</v>
      </c>
      <c r="BA3008" s="372">
        <f>$AK2865*'Assumptions (T&amp;D)'!S$24</f>
        <v>0.4242432486</v>
      </c>
      <c r="BB3008" s="372">
        <f>$AK2865*'Assumptions (T&amp;D)'!T$24</f>
        <v>0.4242432486</v>
      </c>
      <c r="BC3008" s="372">
        <f>$AK2865*'Assumptions (T&amp;D)'!U$24</f>
        <v>0.4242432486</v>
      </c>
      <c r="BD3008" s="372">
        <f>$AK2865*'Assumptions (T&amp;D)'!V$24</f>
        <v>0.4242432486</v>
      </c>
      <c r="BE3008" s="372">
        <f>$AK2865*'Assumptions (T&amp;D)'!W$24</f>
        <v>0.2121216243</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0.3659838506</v>
      </c>
      <c r="AM3009" s="372">
        <f>$AL2865*'Assumptions (T&amp;D)'!D$24</f>
        <v>0.704640907</v>
      </c>
      <c r="AN3009" s="372">
        <f>$AL2865*'Assumptions (T&amp;D)'!E$24</f>
        <v>0.6519392326</v>
      </c>
      <c r="AO3009" s="372">
        <f>$AL2865*'Assumptions (T&amp;D)'!F$24</f>
        <v>0.6031413858</v>
      </c>
      <c r="AP3009" s="372">
        <f>$AL2865*'Assumptions (T&amp;D)'!G$24</f>
        <v>0.5572714099</v>
      </c>
      <c r="AQ3009" s="372">
        <f>$AL2865*'Assumptions (T&amp;D)'!H$24</f>
        <v>0.5162812186</v>
      </c>
      <c r="AR3009" s="372">
        <f>$AL2865*'Assumptions (T&amp;D)'!I$24</f>
        <v>0.4772429412</v>
      </c>
      <c r="AS3009" s="372">
        <f>$AL2865*'Assumptions (T&amp;D)'!J$24</f>
        <v>0.4411325346</v>
      </c>
      <c r="AT3009" s="372">
        <f>$AL2865*'Assumptions (T&amp;D)'!K$24</f>
        <v>0.435276793</v>
      </c>
      <c r="AU3009" s="372">
        <f>$AL2865*'Assumptions (T&amp;D)'!L$24</f>
        <v>0.435276793</v>
      </c>
      <c r="AV3009" s="372">
        <f>$AL2865*'Assumptions (T&amp;D)'!M$24</f>
        <v>0.435276793</v>
      </c>
      <c r="AW3009" s="372">
        <f>$AL2865*'Assumptions (T&amp;D)'!N$24</f>
        <v>0.435276793</v>
      </c>
      <c r="AX3009" s="372">
        <f>$AL2865*'Assumptions (T&amp;D)'!O$24</f>
        <v>0.435276793</v>
      </c>
      <c r="AY3009" s="372">
        <f>$AL2865*'Assumptions (T&amp;D)'!P$24</f>
        <v>0.435276793</v>
      </c>
      <c r="AZ3009" s="372">
        <f>$AL2865*'Assumptions (T&amp;D)'!Q$24</f>
        <v>0.435276793</v>
      </c>
      <c r="BA3009" s="372">
        <f>$AL2865*'Assumptions (T&amp;D)'!R$24</f>
        <v>0.435276793</v>
      </c>
      <c r="BB3009" s="372">
        <f>$AL2865*'Assumptions (T&amp;D)'!S$24</f>
        <v>0.435276793</v>
      </c>
      <c r="BC3009" s="372">
        <f>$AL2865*'Assumptions (T&amp;D)'!T$24</f>
        <v>0.435276793</v>
      </c>
      <c r="BD3009" s="372">
        <f>$AL2865*'Assumptions (T&amp;D)'!U$24</f>
        <v>0.435276793</v>
      </c>
      <c r="BE3009" s="372">
        <f>$AL2865*'Assumptions (T&amp;D)'!V$24</f>
        <v>0.435276793</v>
      </c>
      <c r="BF3009" s="372">
        <f>$AL2865*'Assumptions (T&amp;D)'!W$24</f>
        <v>0.2176383965</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0.3754882317</v>
      </c>
      <c r="AN3010" s="372">
        <f>$AM2865*'Assumptions (T&amp;D)'!D$24</f>
        <v>0.7229400088</v>
      </c>
      <c r="AO3010" s="372">
        <f>$AM2865*'Assumptions (T&amp;D)'!E$24</f>
        <v>0.6688697035</v>
      </c>
      <c r="AP3010" s="372">
        <f>$AM2865*'Assumptions (T&amp;D)'!F$24</f>
        <v>0.6188046059</v>
      </c>
      <c r="AQ3010" s="372">
        <f>$AM2865*'Assumptions (T&amp;D)'!G$24</f>
        <v>0.5717434142</v>
      </c>
      <c r="AR3010" s="372">
        <f>$AM2865*'Assumptions (T&amp;D)'!H$24</f>
        <v>0.5296887322</v>
      </c>
      <c r="AS3010" s="372">
        <f>$AM2865*'Assumptions (T&amp;D)'!I$24</f>
        <v>0.4896366542</v>
      </c>
      <c r="AT3010" s="372">
        <f>$AM2865*'Assumptions (T&amp;D)'!J$24</f>
        <v>0.452588482</v>
      </c>
      <c r="AU3010" s="372">
        <f>$AM2865*'Assumptions (T&amp;D)'!K$24</f>
        <v>0.4465806703</v>
      </c>
      <c r="AV3010" s="372">
        <f>$AM2865*'Assumptions (T&amp;D)'!L$24</f>
        <v>0.4465806703</v>
      </c>
      <c r="AW3010" s="372">
        <f>$AM2865*'Assumptions (T&amp;D)'!M$24</f>
        <v>0.4465806703</v>
      </c>
      <c r="AX3010" s="372">
        <f>$AM2865*'Assumptions (T&amp;D)'!N$24</f>
        <v>0.4465806703</v>
      </c>
      <c r="AY3010" s="372">
        <f>$AM2865*'Assumptions (T&amp;D)'!O$24</f>
        <v>0.4465806703</v>
      </c>
      <c r="AZ3010" s="372">
        <f>$AM2865*'Assumptions (T&amp;D)'!P$24</f>
        <v>0.4465806703</v>
      </c>
      <c r="BA3010" s="372">
        <f>$AM2865*'Assumptions (T&amp;D)'!Q$24</f>
        <v>0.4465806703</v>
      </c>
      <c r="BB3010" s="372">
        <f>$AM2865*'Assumptions (T&amp;D)'!R$24</f>
        <v>0.4465806703</v>
      </c>
      <c r="BC3010" s="372">
        <f>$AM2865*'Assumptions (T&amp;D)'!S$24</f>
        <v>0.4465806703</v>
      </c>
      <c r="BD3010" s="372">
        <f>$AM2865*'Assumptions (T&amp;D)'!T$24</f>
        <v>0.4465806703</v>
      </c>
      <c r="BE3010" s="372">
        <f>$AM2865*'Assumptions (T&amp;D)'!U$24</f>
        <v>0.4465806703</v>
      </c>
      <c r="BF3010" s="372">
        <f>$AM2865*'Assumptions (T&amp;D)'!V$24</f>
        <v>0.4465806703</v>
      </c>
      <c r="BG3010" s="372">
        <f>$AM2865*'Assumptions (T&amp;D)'!W$24</f>
        <v>0.2232903351</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0.3852252701</v>
      </c>
      <c r="AO3011" s="372">
        <f>$AN2865*'Assumptions (T&amp;D)'!D$24</f>
        <v>0.7416870533</v>
      </c>
      <c r="AP3011" s="372">
        <f>$AN2865*'Assumptions (T&amp;D)'!E$24</f>
        <v>0.6862146145</v>
      </c>
      <c r="AQ3011" s="372">
        <f>$AN2865*'Assumptions (T&amp;D)'!F$24</f>
        <v>0.6348512451</v>
      </c>
      <c r="AR3011" s="372">
        <f>$AN2865*'Assumptions (T&amp;D)'!G$24</f>
        <v>0.5865696779</v>
      </c>
      <c r="AS3011" s="372">
        <f>$AN2865*'Assumptions (T&amp;D)'!H$24</f>
        <v>0.5434244477</v>
      </c>
      <c r="AT3011" s="372">
        <f>$AN2865*'Assumptions (T&amp;D)'!I$24</f>
        <v>0.5023337522</v>
      </c>
      <c r="AU3011" s="372">
        <f>$AN2865*'Assumptions (T&amp;D)'!J$24</f>
        <v>0.4643248589</v>
      </c>
      <c r="AV3011" s="372">
        <f>$AN2865*'Assumptions (T&amp;D)'!K$24</f>
        <v>0.4581612546</v>
      </c>
      <c r="AW3011" s="372">
        <f>$AN2865*'Assumptions (T&amp;D)'!L$24</f>
        <v>0.4581612546</v>
      </c>
      <c r="AX3011" s="372">
        <f>$AN2865*'Assumptions (T&amp;D)'!M$24</f>
        <v>0.4581612546</v>
      </c>
      <c r="AY3011" s="372">
        <f>$AN2865*'Assumptions (T&amp;D)'!N$24</f>
        <v>0.4581612546</v>
      </c>
      <c r="AZ3011" s="372">
        <f>$AN2865*'Assumptions (T&amp;D)'!O$24</f>
        <v>0.4581612546</v>
      </c>
      <c r="BA3011" s="372">
        <f>$AN2865*'Assumptions (T&amp;D)'!P$24</f>
        <v>0.4581612546</v>
      </c>
      <c r="BB3011" s="372">
        <f>$AN2865*'Assumptions (T&amp;D)'!Q$24</f>
        <v>0.4581612546</v>
      </c>
      <c r="BC3011" s="372">
        <f>$AN2865*'Assumptions (T&amp;D)'!R$24</f>
        <v>0.4581612546</v>
      </c>
      <c r="BD3011" s="372">
        <f>$AN2865*'Assumptions (T&amp;D)'!S$24</f>
        <v>0.4581612546</v>
      </c>
      <c r="BE3011" s="372">
        <f>$AN2865*'Assumptions (T&amp;D)'!T$24</f>
        <v>0.4581612546</v>
      </c>
      <c r="BF3011" s="372">
        <f>$AN2865*'Assumptions (T&amp;D)'!U$24</f>
        <v>0.4581612546</v>
      </c>
      <c r="BG3011" s="372">
        <f>$AN2865*'Assumptions (T&amp;D)'!V$24</f>
        <v>0.4581612546</v>
      </c>
      <c r="BH3011" s="372">
        <f>$AN2865*'Assumptions (T&amp;D)'!W$24</f>
        <v>0.2290806273</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0.3952004482</v>
      </c>
      <c r="AP3012" s="372">
        <f>$AO2865*'Assumptions (T&amp;D)'!D$24</f>
        <v>0.7608925962</v>
      </c>
      <c r="AQ3012" s="372">
        <f>$AO2865*'Assumptions (T&amp;D)'!E$24</f>
        <v>0.7039837317</v>
      </c>
      <c r="AR3012" s="372">
        <f>$AO2865*'Assumptions (T&amp;D)'!F$24</f>
        <v>0.6512903386</v>
      </c>
      <c r="AS3012" s="372">
        <f>$AO2865*'Assumptions (T&amp;D)'!G$24</f>
        <v>0.6017585491</v>
      </c>
      <c r="AT3012" s="372">
        <f>$AO2865*'Assumptions (T&amp;D)'!H$24</f>
        <v>0.5574960989</v>
      </c>
      <c r="AU3012" s="372">
        <f>$AO2865*'Assumptions (T&amp;D)'!I$24</f>
        <v>0.5153413844</v>
      </c>
      <c r="AV3012" s="372">
        <f>$AO2865*'Assumptions (T&amp;D)'!J$24</f>
        <v>0.4763482735</v>
      </c>
      <c r="AW3012" s="372">
        <f>$AO2865*'Assumptions (T&amp;D)'!K$24</f>
        <v>0.4700250663</v>
      </c>
      <c r="AX3012" s="372">
        <f>$AO2865*'Assumptions (T&amp;D)'!L$24</f>
        <v>0.4700250663</v>
      </c>
      <c r="AY3012" s="372">
        <f>$AO2865*'Assumptions (T&amp;D)'!M$24</f>
        <v>0.4700250663</v>
      </c>
      <c r="AZ3012" s="372">
        <f>$AO2865*'Assumptions (T&amp;D)'!N$24</f>
        <v>0.4700250663</v>
      </c>
      <c r="BA3012" s="372">
        <f>$AO2865*'Assumptions (T&amp;D)'!O$24</f>
        <v>0.4700250663</v>
      </c>
      <c r="BB3012" s="372">
        <f>$AO2865*'Assumptions (T&amp;D)'!P$24</f>
        <v>0.4700250663</v>
      </c>
      <c r="BC3012" s="372">
        <f>$AO2865*'Assumptions (T&amp;D)'!Q$24</f>
        <v>0.4700250663</v>
      </c>
      <c r="BD3012" s="372">
        <f>$AO2865*'Assumptions (T&amp;D)'!R$24</f>
        <v>0.4700250663</v>
      </c>
      <c r="BE3012" s="372">
        <f>$AO2865*'Assumptions (T&amp;D)'!S$24</f>
        <v>0.4700250663</v>
      </c>
      <c r="BF3012" s="372">
        <f>$AO2865*'Assumptions (T&amp;D)'!T$24</f>
        <v>0.4700250663</v>
      </c>
      <c r="BG3012" s="372">
        <f>$AO2865*'Assumptions (T&amp;D)'!U$24</f>
        <v>0.4700250663</v>
      </c>
      <c r="BH3012" s="372">
        <f>$AO2865*'Assumptions (T&amp;D)'!V$24</f>
        <v>0.4700250663</v>
      </c>
      <c r="BI3012" s="372">
        <f>$AO2865*'Assumptions (T&amp;D)'!W$24</f>
        <v>0.2350125332</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0.4054193742</v>
      </c>
      <c r="AQ3013" s="372">
        <f>$AP2865*'Assumptions (T&amp;D)'!D$24</f>
        <v>0.7805674352</v>
      </c>
      <c r="AR3013" s="372">
        <f>$AP2865*'Assumptions (T&amp;D)'!E$24</f>
        <v>0.7221870453</v>
      </c>
      <c r="AS3013" s="372">
        <f>$AP2865*'Assumptions (T&amp;D)'!F$24</f>
        <v>0.6681311287</v>
      </c>
      <c r="AT3013" s="372">
        <f>$AP2865*'Assumptions (T&amp;D)'!G$24</f>
        <v>0.6173185671</v>
      </c>
      <c r="AU3013" s="372">
        <f>$AP2865*'Assumptions (T&amp;D)'!H$24</f>
        <v>0.5719115972</v>
      </c>
      <c r="AV3013" s="372">
        <f>$AP2865*'Assumptions (T&amp;D)'!I$24</f>
        <v>0.528666864</v>
      </c>
      <c r="AW3013" s="372">
        <f>$AP2865*'Assumptions (T&amp;D)'!J$24</f>
        <v>0.4886654857</v>
      </c>
      <c r="AX3013" s="372">
        <f>$AP2865*'Assumptions (T&amp;D)'!K$24</f>
        <v>0.4821787757</v>
      </c>
      <c r="AY3013" s="372">
        <f>$AP2865*'Assumptions (T&amp;D)'!L$24</f>
        <v>0.4821787757</v>
      </c>
      <c r="AZ3013" s="372">
        <f>$AP2865*'Assumptions (T&amp;D)'!M$24</f>
        <v>0.4821787757</v>
      </c>
      <c r="BA3013" s="372">
        <f>$AP2865*'Assumptions (T&amp;D)'!N$24</f>
        <v>0.4821787757</v>
      </c>
      <c r="BB3013" s="372">
        <f>$AP2865*'Assumptions (T&amp;D)'!O$24</f>
        <v>0.4821787757</v>
      </c>
      <c r="BC3013" s="372">
        <f>$AP2865*'Assumptions (T&amp;D)'!P$24</f>
        <v>0.4821787757</v>
      </c>
      <c r="BD3013" s="372">
        <f>$AP2865*'Assumptions (T&amp;D)'!Q$24</f>
        <v>0.4821787757</v>
      </c>
      <c r="BE3013" s="372">
        <f>$AP2865*'Assumptions (T&amp;D)'!R$24</f>
        <v>0.4821787757</v>
      </c>
      <c r="BF3013" s="372">
        <f>$AP2865*'Assumptions (T&amp;D)'!S$24</f>
        <v>0.4821787757</v>
      </c>
      <c r="BG3013" s="372">
        <f>$AP2865*'Assumptions (T&amp;D)'!T$24</f>
        <v>0.4821787757</v>
      </c>
      <c r="BH3013" s="372">
        <f>$AP2865*'Assumptions (T&amp;D)'!U$24</f>
        <v>0.4821787757</v>
      </c>
      <c r="BI3013" s="372">
        <f>$AP2865*'Assumptions (T&amp;D)'!V$24</f>
        <v>0.4821787757</v>
      </c>
      <c r="BJ3013" s="372">
        <f>$AP2865*'Assumptions (T&amp;D)'!W$24</f>
        <v>0.2410893879</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0.4158877852</v>
      </c>
      <c r="AR3014" s="372">
        <f>$AQ2865*'Assumptions (T&amp;D)'!D$24</f>
        <v>0.8007226157</v>
      </c>
      <c r="AS3014" s="372">
        <f>$AQ2865*'Assumptions (T&amp;D)'!E$24</f>
        <v>0.7408347747</v>
      </c>
      <c r="AT3014" s="372">
        <f>$AQ2865*'Assumptions (T&amp;D)'!F$24</f>
        <v>0.68538307</v>
      </c>
      <c r="AU3014" s="372">
        <f>$AQ2865*'Assumptions (T&amp;D)'!G$24</f>
        <v>0.6332584676</v>
      </c>
      <c r="AV3014" s="372">
        <f>$AQ2865*'Assumptions (T&amp;D)'!H$24</f>
        <v>0.5866790356</v>
      </c>
      <c r="AW3014" s="372">
        <f>$AQ2865*'Assumptions (T&amp;D)'!I$24</f>
        <v>0.5423176719</v>
      </c>
      <c r="AX3014" s="372">
        <f>$AQ2865*'Assumptions (T&amp;D)'!J$24</f>
        <v>0.5012834104</v>
      </c>
      <c r="AY3014" s="372">
        <f>$AQ2865*'Assumptions (T&amp;D)'!K$24</f>
        <v>0.4946292058</v>
      </c>
      <c r="AZ3014" s="372">
        <f>$AQ2865*'Assumptions (T&amp;D)'!L$24</f>
        <v>0.4946292058</v>
      </c>
      <c r="BA3014" s="372">
        <f>$AQ2865*'Assumptions (T&amp;D)'!M$24</f>
        <v>0.4946292058</v>
      </c>
      <c r="BB3014" s="372">
        <f>$AQ2865*'Assumptions (T&amp;D)'!N$24</f>
        <v>0.4946292058</v>
      </c>
      <c r="BC3014" s="372">
        <f>$AQ2865*'Assumptions (T&amp;D)'!O$24</f>
        <v>0.4946292058</v>
      </c>
      <c r="BD3014" s="372">
        <f>$AQ2865*'Assumptions (T&amp;D)'!P$24</f>
        <v>0.4946292058</v>
      </c>
      <c r="BE3014" s="372">
        <f>$AQ2865*'Assumptions (T&amp;D)'!Q$24</f>
        <v>0.4946292058</v>
      </c>
      <c r="BF3014" s="372">
        <f>$AQ2865*'Assumptions (T&amp;D)'!R$24</f>
        <v>0.4946292058</v>
      </c>
      <c r="BG3014" s="372">
        <f>$AQ2865*'Assumptions (T&amp;D)'!S$24</f>
        <v>0.4946292058</v>
      </c>
      <c r="BH3014" s="372">
        <f>$AQ2865*'Assumptions (T&amp;D)'!T$24</f>
        <v>0.4946292058</v>
      </c>
      <c r="BI3014" s="372">
        <f>$AQ2865*'Assumptions (T&amp;D)'!U$24</f>
        <v>0.4946292058</v>
      </c>
      <c r="BJ3014" s="372">
        <f>$AQ2865*'Assumptions (T&amp;D)'!V$24</f>
        <v>0.4946292058</v>
      </c>
      <c r="BK3014" s="372">
        <f>$AQ2865*'Assumptions (T&amp;D)'!W$24</f>
        <v>0.2473146029</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0.4266115495</v>
      </c>
      <c r="AS3015" s="372">
        <f>$AR2865*'Assumptions (T&amp;D)'!D$24</f>
        <v>0.8213694366</v>
      </c>
      <c r="AT3015" s="372">
        <f>$AR2865*'Assumptions (T&amp;D)'!E$24</f>
        <v>0.7599373735</v>
      </c>
      <c r="AU3015" s="372">
        <f>$AR2865*'Assumptions (T&amp;D)'!F$24</f>
        <v>0.7030558336</v>
      </c>
      <c r="AV3015" s="372">
        <f>$AR2865*'Assumptions (T&amp;D)'!G$24</f>
        <v>0.649587186</v>
      </c>
      <c r="AW3015" s="372">
        <f>$AR2865*'Assumptions (T&amp;D)'!H$24</f>
        <v>0.6018066925</v>
      </c>
      <c r="AX3015" s="372">
        <f>$AR2865*'Assumptions (T&amp;D)'!I$24</f>
        <v>0.5563014605</v>
      </c>
      <c r="AY3015" s="372">
        <f>$AR2865*'Assumptions (T&amp;D)'!J$24</f>
        <v>0.514209121</v>
      </c>
      <c r="AZ3015" s="372">
        <f>$AR2865*'Assumptions (T&amp;D)'!K$24</f>
        <v>0.5073833362</v>
      </c>
      <c r="BA3015" s="372">
        <f>$AR2865*'Assumptions (T&amp;D)'!L$24</f>
        <v>0.5073833362</v>
      </c>
      <c r="BB3015" s="372">
        <f>$AR2865*'Assumptions (T&amp;D)'!M$24</f>
        <v>0.5073833362</v>
      </c>
      <c r="BC3015" s="372">
        <f>$AR2865*'Assumptions (T&amp;D)'!N$24</f>
        <v>0.5073833362</v>
      </c>
      <c r="BD3015" s="372">
        <f>$AR2865*'Assumptions (T&amp;D)'!O$24</f>
        <v>0.5073833362</v>
      </c>
      <c r="BE3015" s="372">
        <f>$AR2865*'Assumptions (T&amp;D)'!P$24</f>
        <v>0.5073833362</v>
      </c>
      <c r="BF3015" s="372">
        <f>$AR2865*'Assumptions (T&amp;D)'!Q$24</f>
        <v>0.5073833362</v>
      </c>
      <c r="BG3015" s="372">
        <f>$AR2865*'Assumptions (T&amp;D)'!R$24</f>
        <v>0.5073833362</v>
      </c>
      <c r="BH3015" s="372">
        <f>$AR2865*'Assumptions (T&amp;D)'!S$24</f>
        <v>0.5073833362</v>
      </c>
      <c r="BI3015" s="372">
        <f>$AR2865*'Assumptions (T&amp;D)'!T$24</f>
        <v>0.5073833362</v>
      </c>
      <c r="BJ3015" s="372">
        <f>$AR2865*'Assumptions (T&amp;D)'!U$24</f>
        <v>0.5073833362</v>
      </c>
      <c r="BK3015" s="372">
        <f>$AR2865*'Assumptions (T&amp;D)'!V$24</f>
        <v>0.5073833362</v>
      </c>
      <c r="BL3015" s="372">
        <f>$AR2865*'Assumptions (T&amp;D)'!W$24</f>
        <v>0.2536916681</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0.4375966701</v>
      </c>
      <c r="AT3016" s="372">
        <f>$AS2865*'Assumptions (T&amp;D)'!D$24</f>
        <v>0.8425194555</v>
      </c>
      <c r="AU3016" s="372">
        <f>$AS2865*'Assumptions (T&amp;D)'!E$24</f>
        <v>0.779505535</v>
      </c>
      <c r="AV3016" s="372">
        <f>$AS2865*'Assumptions (T&amp;D)'!F$24</f>
        <v>0.7211593123</v>
      </c>
      <c r="AW3016" s="372">
        <f>$AS2865*'Assumptions (T&amp;D)'!G$24</f>
        <v>0.666313863</v>
      </c>
      <c r="AX3016" s="372">
        <f>$AS2865*'Assumptions (T&amp;D)'!H$24</f>
        <v>0.6173030359</v>
      </c>
      <c r="AY3016" s="372">
        <f>$AS2865*'Assumptions (T&amp;D)'!I$24</f>
        <v>0.5706260578</v>
      </c>
      <c r="AZ3016" s="372">
        <f>$AS2865*'Assumptions (T&amp;D)'!J$24</f>
        <v>0.527449853</v>
      </c>
      <c r="BA3016" s="372">
        <f>$AS2865*'Assumptions (T&amp;D)'!K$24</f>
        <v>0.5204483063</v>
      </c>
      <c r="BB3016" s="372">
        <f>$AS2865*'Assumptions (T&amp;D)'!L$24</f>
        <v>0.5204483063</v>
      </c>
      <c r="BC3016" s="372">
        <f>$AS2865*'Assumptions (T&amp;D)'!M$24</f>
        <v>0.5204483063</v>
      </c>
      <c r="BD3016" s="372">
        <f>$AS2865*'Assumptions (T&amp;D)'!N$24</f>
        <v>0.5204483063</v>
      </c>
      <c r="BE3016" s="372">
        <f>$AS2865*'Assumptions (T&amp;D)'!O$24</f>
        <v>0.5204483063</v>
      </c>
      <c r="BF3016" s="372">
        <f>$AS2865*'Assumptions (T&amp;D)'!P$24</f>
        <v>0.5204483063</v>
      </c>
      <c r="BG3016" s="372">
        <f>$AS2865*'Assumptions (T&amp;D)'!Q$24</f>
        <v>0.5204483063</v>
      </c>
      <c r="BH3016" s="372">
        <f>$AS2865*'Assumptions (T&amp;D)'!R$24</f>
        <v>0.5204483063</v>
      </c>
      <c r="BI3016" s="372">
        <f>$AS2865*'Assumptions (T&amp;D)'!S$24</f>
        <v>0.5204483063</v>
      </c>
      <c r="BJ3016" s="372">
        <f>$AS2865*'Assumptions (T&amp;D)'!T$24</f>
        <v>0.5204483063</v>
      </c>
      <c r="BK3016" s="372">
        <f>$AS2865*'Assumptions (T&amp;D)'!U$24</f>
        <v>0.5204483063</v>
      </c>
      <c r="BL3016" s="372">
        <f>$AS2865*'Assumptions (T&amp;D)'!V$24</f>
        <v>0.5204483063</v>
      </c>
      <c r="BM3016" s="372">
        <f>$AS2865*'Assumptions (T&amp;D)'!W$24</f>
        <v>0.2602241531</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0.4488492874</v>
      </c>
      <c r="AU3017" s="372">
        <f>$AT2865*'Assumptions (T&amp;D)'!D$24</f>
        <v>0.8641844946</v>
      </c>
      <c r="AV3017" s="372">
        <f>$AT2865*'Assumptions (T&amp;D)'!E$24</f>
        <v>0.7995501972</v>
      </c>
      <c r="AW3017" s="372">
        <f>$AT2865*'Assumptions (T&amp;D)'!F$24</f>
        <v>0.7397036256</v>
      </c>
      <c r="AX3017" s="372">
        <f>$AT2865*'Assumptions (T&amp;D)'!G$24</f>
        <v>0.6834478482</v>
      </c>
      <c r="AY3017" s="372">
        <f>$AT2865*'Assumptions (T&amp;D)'!H$24</f>
        <v>0.633176728</v>
      </c>
      <c r="AZ3017" s="372">
        <f>$AT2865*'Assumptions (T&amp;D)'!I$24</f>
        <v>0.5852994707</v>
      </c>
      <c r="BA3017" s="372">
        <f>$AT2865*'Assumptions (T&amp;D)'!J$24</f>
        <v>0.5410130077</v>
      </c>
      <c r="BB3017" s="372">
        <f>$AT2865*'Assumptions (T&amp;D)'!K$24</f>
        <v>0.5338314191</v>
      </c>
      <c r="BC3017" s="372">
        <f>$AT2865*'Assumptions (T&amp;D)'!L$24</f>
        <v>0.5338314191</v>
      </c>
      <c r="BD3017" s="372">
        <f>$AT2865*'Assumptions (T&amp;D)'!M$24</f>
        <v>0.5338314191</v>
      </c>
      <c r="BE3017" s="372">
        <f>$AT2865*'Assumptions (T&amp;D)'!N$24</f>
        <v>0.5338314191</v>
      </c>
      <c r="BF3017" s="372">
        <f>$AT2865*'Assumptions (T&amp;D)'!O$24</f>
        <v>0.5338314191</v>
      </c>
      <c r="BG3017" s="372">
        <f>$AT2865*'Assumptions (T&amp;D)'!P$24</f>
        <v>0.5338314191</v>
      </c>
      <c r="BH3017" s="372">
        <f>$AT2865*'Assumptions (T&amp;D)'!Q$24</f>
        <v>0.5338314191</v>
      </c>
      <c r="BI3017" s="372">
        <f>$AT2865*'Assumptions (T&amp;D)'!R$24</f>
        <v>0.5338314191</v>
      </c>
      <c r="BJ3017" s="372">
        <f>$AT2865*'Assumptions (T&amp;D)'!S$24</f>
        <v>0.5338314191</v>
      </c>
      <c r="BK3017" s="372">
        <f>$AT2865*'Assumptions (T&amp;D)'!T$24</f>
        <v>0.5338314191</v>
      </c>
      <c r="BL3017" s="372">
        <f>$AT2865*'Assumptions (T&amp;D)'!U$24</f>
        <v>0.5338314191</v>
      </c>
      <c r="BM3017" s="372">
        <f>$AT2865*'Assumptions (T&amp;D)'!V$24</f>
        <v>0.5338314191</v>
      </c>
      <c r="BN3017" s="372">
        <f>$AT2865*'Assumptions (T&amp;D)'!W$24</f>
        <v>0.2669157096</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0.4603756824</v>
      </c>
      <c r="AV3018" s="372">
        <f>$AU2865*'Assumptions (T&amp;D)'!D$24</f>
        <v>0.8863766472</v>
      </c>
      <c r="AW3018" s="372">
        <f>$AU2865*'Assumptions (T&amp;D)'!E$24</f>
        <v>0.8200825489</v>
      </c>
      <c r="AX3018" s="372">
        <f>$AU2865*'Assumptions (T&amp;D)'!F$24</f>
        <v>0.7586991246</v>
      </c>
      <c r="AY3018" s="372">
        <f>$AU2865*'Assumptions (T&amp;D)'!G$24</f>
        <v>0.7009987057</v>
      </c>
      <c r="AZ3018" s="372">
        <f>$AU2865*'Assumptions (T&amp;D)'!H$24</f>
        <v>0.6494366293</v>
      </c>
      <c r="BA3018" s="372">
        <f>$AU2865*'Assumptions (T&amp;D)'!I$24</f>
        <v>0.6003298898</v>
      </c>
      <c r="BB3018" s="372">
        <f>$AU2865*'Assumptions (T&amp;D)'!J$24</f>
        <v>0.5549061558</v>
      </c>
      <c r="BC3018" s="372">
        <f>$AU2865*'Assumptions (T&amp;D)'!K$24</f>
        <v>0.5475401449</v>
      </c>
      <c r="BD3018" s="372">
        <f>$AU2865*'Assumptions (T&amp;D)'!L$24</f>
        <v>0.5475401449</v>
      </c>
      <c r="BE3018" s="372">
        <f>$AU2865*'Assumptions (T&amp;D)'!M$24</f>
        <v>0.5475401449</v>
      </c>
      <c r="BF3018" s="372">
        <f>$AU2865*'Assumptions (T&amp;D)'!N$24</f>
        <v>0.5475401449</v>
      </c>
      <c r="BG3018" s="372">
        <f>$AU2865*'Assumptions (T&amp;D)'!O$24</f>
        <v>0.5475401449</v>
      </c>
      <c r="BH3018" s="372">
        <f>$AU2865*'Assumptions (T&amp;D)'!P$24</f>
        <v>0.5475401449</v>
      </c>
      <c r="BI3018" s="372">
        <f>$AU2865*'Assumptions (T&amp;D)'!Q$24</f>
        <v>0.5475401449</v>
      </c>
      <c r="BJ3018" s="372">
        <f>$AU2865*'Assumptions (T&amp;D)'!R$24</f>
        <v>0.5475401449</v>
      </c>
      <c r="BK3018" s="372">
        <f>$AU2865*'Assumptions (T&amp;D)'!S$24</f>
        <v>0.5475401449</v>
      </c>
      <c r="BL3018" s="372">
        <f>$AU2865*'Assumptions (T&amp;D)'!T$24</f>
        <v>0.5475401449</v>
      </c>
      <c r="BM3018" s="372">
        <f>$AU2865*'Assumptions (T&amp;D)'!U$24</f>
        <v>0.5475401449</v>
      </c>
      <c r="BN3018" s="372">
        <f>$AU2865*'Assumptions (T&amp;D)'!V$24</f>
        <v>0.5475401449</v>
      </c>
      <c r="BO3018" s="372">
        <f>$AU2865*'Assumptions (T&amp;D)'!W$24</f>
        <v>0.2737700725</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0.4721822799</v>
      </c>
      <c r="AW3019" s="372">
        <f>$AV2865*'Assumptions (T&amp;D)'!D$24</f>
        <v>0.909108283</v>
      </c>
      <c r="AX3019" s="372">
        <f>$AV2865*'Assumptions (T&amp;D)'!E$24</f>
        <v>0.8411140346</v>
      </c>
      <c r="AY3019" s="372">
        <f>$AV2865*'Assumptions (T&amp;D)'!F$24</f>
        <v>0.7781563973</v>
      </c>
      <c r="AZ3019" s="372">
        <f>$AV2865*'Assumptions (T&amp;D)'!G$24</f>
        <v>0.7189762182</v>
      </c>
      <c r="BA3019" s="372">
        <f>$AV2865*'Assumptions (T&amp;D)'!H$24</f>
        <v>0.6660918029</v>
      </c>
      <c r="BB3019" s="372">
        <f>$AV2865*'Assumptions (T&amp;D)'!I$24</f>
        <v>0.615725693</v>
      </c>
      <c r="BC3019" s="372">
        <f>$AV2865*'Assumptions (T&amp;D)'!J$24</f>
        <v>0.5691370414</v>
      </c>
      <c r="BD3019" s="372">
        <f>$AV2865*'Assumptions (T&amp;D)'!K$24</f>
        <v>0.5615821249</v>
      </c>
      <c r="BE3019" s="372">
        <f>$AV2865*'Assumptions (T&amp;D)'!L$24</f>
        <v>0.5615821249</v>
      </c>
      <c r="BF3019" s="372">
        <f>$AV2865*'Assumptions (T&amp;D)'!M$24</f>
        <v>0.5615821249</v>
      </c>
      <c r="BG3019" s="372">
        <f>$AV2865*'Assumptions (T&amp;D)'!N$24</f>
        <v>0.5615821249</v>
      </c>
      <c r="BH3019" s="372">
        <f>$AV2865*'Assumptions (T&amp;D)'!O$24</f>
        <v>0.5615821249</v>
      </c>
      <c r="BI3019" s="372">
        <f>$AV2865*'Assumptions (T&amp;D)'!P$24</f>
        <v>0.5615821249</v>
      </c>
      <c r="BJ3019" s="372">
        <f>$AV2865*'Assumptions (T&amp;D)'!Q$24</f>
        <v>0.5615821249</v>
      </c>
      <c r="BK3019" s="372">
        <f>$AV2865*'Assumptions (T&amp;D)'!R$24</f>
        <v>0.5615821249</v>
      </c>
      <c r="BL3019" s="372">
        <f>$AV2865*'Assumptions (T&amp;D)'!S$24</f>
        <v>0.5615821249</v>
      </c>
      <c r="BM3019" s="372">
        <f>$AV2865*'Assumptions (T&amp;D)'!T$24</f>
        <v>0.5615821249</v>
      </c>
      <c r="BN3019" s="372">
        <f>$AV2865*'Assumptions (T&amp;D)'!U$24</f>
        <v>0.5615821249</v>
      </c>
      <c r="BO3019" s="372">
        <f>$AV2865*'Assumptions (T&amp;D)'!V$24</f>
        <v>0.5615821249</v>
      </c>
      <c r="BP3019" s="372">
        <f>$AV2865*'Assumptions (T&amp;D)'!W$24</f>
        <v>0.2807910625</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0.4842756518</v>
      </c>
      <c r="AX3020" s="372">
        <f>$AW2865*'Assumptions (T&amp;D)'!D$24</f>
        <v>0.9323920549</v>
      </c>
      <c r="AY3020" s="372">
        <f>$AW2865*'Assumptions (T&amp;D)'!E$24</f>
        <v>0.862656361</v>
      </c>
      <c r="AZ3020" s="372">
        <f>$AW2865*'Assumptions (T&amp;D)'!F$24</f>
        <v>0.7980862741</v>
      </c>
      <c r="BA3020" s="372">
        <f>$AW2865*'Assumptions (T&amp;D)'!G$24</f>
        <v>0.7373903924</v>
      </c>
      <c r="BB3020" s="372">
        <f>$AW2865*'Assumptions (T&amp;D)'!H$24</f>
        <v>0.6831515194</v>
      </c>
      <c r="BC3020" s="372">
        <f>$AW2865*'Assumptions (T&amp;D)'!I$24</f>
        <v>0.6314954499</v>
      </c>
      <c r="BD3020" s="372">
        <f>$AW2865*'Assumptions (T&amp;D)'!J$24</f>
        <v>0.5837135856</v>
      </c>
      <c r="BE3020" s="372">
        <f>$AW2865*'Assumptions (T&amp;D)'!K$24</f>
        <v>0.5759651752</v>
      </c>
      <c r="BF3020" s="372">
        <f>$AW2865*'Assumptions (T&amp;D)'!L$24</f>
        <v>0.5759651752</v>
      </c>
      <c r="BG3020" s="372">
        <f>$AW2865*'Assumptions (T&amp;D)'!M$24</f>
        <v>0.5759651752</v>
      </c>
      <c r="BH3020" s="372">
        <f>$AW2865*'Assumptions (T&amp;D)'!N$24</f>
        <v>0.5759651752</v>
      </c>
      <c r="BI3020" s="372">
        <f>$AW2865*'Assumptions (T&amp;D)'!O$24</f>
        <v>0.5759651752</v>
      </c>
      <c r="BJ3020" s="372">
        <f>$AW2865*'Assumptions (T&amp;D)'!P$24</f>
        <v>0.5759651752</v>
      </c>
      <c r="BK3020" s="372">
        <f>$AW2865*'Assumptions (T&amp;D)'!Q$24</f>
        <v>0.5759651752</v>
      </c>
      <c r="BL3020" s="372">
        <f>$AW2865*'Assumptions (T&amp;D)'!R$24</f>
        <v>0.5759651752</v>
      </c>
      <c r="BM3020" s="372">
        <f>$AW2865*'Assumptions (T&amp;D)'!S$24</f>
        <v>0.5759651752</v>
      </c>
      <c r="BN3020" s="372">
        <f>$AW2865*'Assumptions (T&amp;D)'!T$24</f>
        <v>0.5759651752</v>
      </c>
      <c r="BO3020" s="372">
        <f>$AW2865*'Assumptions (T&amp;D)'!U$24</f>
        <v>0.5759651752</v>
      </c>
      <c r="BP3020" s="372">
        <f>$AW2865*'Assumptions (T&amp;D)'!V$24</f>
        <v>0.5759651752</v>
      </c>
      <c r="BQ3020" s="372">
        <f>$AW2865*'Assumptions (T&amp;D)'!W$24</f>
        <v>0.2879825876</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0.49666252</v>
      </c>
      <c r="AY3021" s="372">
        <f>$AX2865*'Assumptions (T&amp;D)'!D$24</f>
        <v>0.9562409051</v>
      </c>
      <c r="AZ3021" s="372">
        <f>$AX2865*'Assumptions (T&amp;D)'!E$24</f>
        <v>0.8847215022</v>
      </c>
      <c r="BA3021" s="372">
        <f>$AX2865*'Assumptions (T&amp;D)'!F$24</f>
        <v>0.8184998329</v>
      </c>
      <c r="BB3021" s="372">
        <f>$AX2865*'Assumptions (T&amp;D)'!G$24</f>
        <v>0.7562514637</v>
      </c>
      <c r="BC3021" s="372">
        <f>$AX2865*'Assumptions (T&amp;D)'!H$24</f>
        <v>0.7006252615</v>
      </c>
      <c r="BD3021" s="372">
        <f>$AX2865*'Assumptions (T&amp;D)'!I$24</f>
        <v>0.647647926</v>
      </c>
      <c r="BE3021" s="372">
        <f>$AX2865*'Assumptions (T&amp;D)'!J$24</f>
        <v>0.5986438907</v>
      </c>
      <c r="BF3021" s="372">
        <f>$AX2865*'Assumptions (T&amp;D)'!K$24</f>
        <v>0.5906972904</v>
      </c>
      <c r="BG3021" s="372">
        <f>$AX2865*'Assumptions (T&amp;D)'!L$24</f>
        <v>0.5906972904</v>
      </c>
      <c r="BH3021" s="372">
        <f>$AX2865*'Assumptions (T&amp;D)'!M$24</f>
        <v>0.5906972904</v>
      </c>
      <c r="BI3021" s="372">
        <f>$AX2865*'Assumptions (T&amp;D)'!N$24</f>
        <v>0.5906972904</v>
      </c>
      <c r="BJ3021" s="372">
        <f>$AX2865*'Assumptions (T&amp;D)'!O$24</f>
        <v>0.5906972904</v>
      </c>
      <c r="BK3021" s="372">
        <f>$AX2865*'Assumptions (T&amp;D)'!P$24</f>
        <v>0.5906972904</v>
      </c>
      <c r="BL3021" s="372">
        <f>$AX2865*'Assumptions (T&amp;D)'!Q$24</f>
        <v>0.5906972904</v>
      </c>
      <c r="BM3021" s="372">
        <f>$AX2865*'Assumptions (T&amp;D)'!R$24</f>
        <v>0.5906972904</v>
      </c>
      <c r="BN3021" s="372">
        <f>$AX2865*'Assumptions (T&amp;D)'!S$24</f>
        <v>0.5906972904</v>
      </c>
      <c r="BO3021" s="372">
        <f>$AX2865*'Assumptions (T&amp;D)'!T$24</f>
        <v>0.5906972904</v>
      </c>
      <c r="BP3021" s="372">
        <f>$AX2865*'Assumptions (T&amp;D)'!U$24</f>
        <v>0.5906972904</v>
      </c>
      <c r="BQ3021" s="372">
        <f>$AX2865*'Assumptions (T&amp;D)'!V$24</f>
        <v>0.5906972904</v>
      </c>
      <c r="BR3021" s="372">
        <f>$AX2865*'Assumptions (T&amp;D)'!W$24</f>
        <v>0.2953486452</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0.5093497602</v>
      </c>
      <c r="AZ3022" s="372">
        <f>$AY2865*'Assumptions (T&amp;D)'!D$24</f>
        <v>0.9806680716</v>
      </c>
      <c r="BA3022" s="372">
        <f>$AY2865*'Assumptions (T&amp;D)'!E$24</f>
        <v>0.9073217062</v>
      </c>
      <c r="BB3022" s="372">
        <f>$AY2865*'Assumptions (T&amp;D)'!F$24</f>
        <v>0.8394084048</v>
      </c>
      <c r="BC3022" s="372">
        <f>$AY2865*'Assumptions (T&amp;D)'!G$24</f>
        <v>0.7755699015</v>
      </c>
      <c r="BD3022" s="372">
        <f>$AY2865*'Assumptions (T&amp;D)'!H$24</f>
        <v>0.7185227284</v>
      </c>
      <c r="BE3022" s="372">
        <f>$AY2865*'Assumptions (T&amp;D)'!I$24</f>
        <v>0.6641920873</v>
      </c>
      <c r="BF3022" s="372">
        <f>$AY2865*'Assumptions (T&amp;D)'!J$24</f>
        <v>0.6139362443</v>
      </c>
      <c r="BG3022" s="372">
        <f>$AY2865*'Assumptions (T&amp;D)'!K$24</f>
        <v>0.6057866481</v>
      </c>
      <c r="BH3022" s="372">
        <f>$AY2865*'Assumptions (T&amp;D)'!L$24</f>
        <v>0.6057866481</v>
      </c>
      <c r="BI3022" s="372">
        <f>$AY2865*'Assumptions (T&amp;D)'!M$24</f>
        <v>0.6057866481</v>
      </c>
      <c r="BJ3022" s="372">
        <f>$AY2865*'Assumptions (T&amp;D)'!N$24</f>
        <v>0.6057866481</v>
      </c>
      <c r="BK3022" s="372">
        <f>$AY2865*'Assumptions (T&amp;D)'!O$24</f>
        <v>0.6057866481</v>
      </c>
      <c r="BL3022" s="372">
        <f>$AY2865*'Assumptions (T&amp;D)'!P$24</f>
        <v>0.6057866481</v>
      </c>
      <c r="BM3022" s="372">
        <f>$AY2865*'Assumptions (T&amp;D)'!Q$24</f>
        <v>0.6057866481</v>
      </c>
      <c r="BN3022" s="372">
        <f>$AY2865*'Assumptions (T&amp;D)'!R$24</f>
        <v>0.6057866481</v>
      </c>
      <c r="BO3022" s="372">
        <f>$AY2865*'Assumptions (T&amp;D)'!S$24</f>
        <v>0.6057866481</v>
      </c>
      <c r="BP3022" s="372">
        <f>$AY2865*'Assumptions (T&amp;D)'!T$24</f>
        <v>0.6057866481</v>
      </c>
      <c r="BQ3022" s="372">
        <f>$AY2865*'Assumptions (T&amp;D)'!U$24</f>
        <v>0.6057866481</v>
      </c>
      <c r="BR3022" s="372">
        <f>$AY2865*'Assumptions (T&amp;D)'!V$24</f>
        <v>0.6057866481</v>
      </c>
      <c r="BS3022" s="372">
        <f>$AY2865*'Assumptions (T&amp;D)'!W$24</f>
        <v>0.3028933241</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0.5223444053</v>
      </c>
      <c r="BA3023" s="372">
        <f>$AZ2865*'Assumptions (T&amp;D)'!D$24</f>
        <v>1.005687095</v>
      </c>
      <c r="BB3023" s="372">
        <f>$AZ2865*'Assumptions (T&amp;D)'!E$24</f>
        <v>0.9304695007</v>
      </c>
      <c r="BC3023" s="372">
        <f>$AZ2865*'Assumptions (T&amp;D)'!F$24</f>
        <v>0.86082358</v>
      </c>
      <c r="BD3023" s="372">
        <f>$AZ2865*'Assumptions (T&amp;D)'!G$24</f>
        <v>0.7953564145</v>
      </c>
      <c r="BE3023" s="372">
        <f>$AZ2865*'Assumptions (T&amp;D)'!H$24</f>
        <v>0.7368538411</v>
      </c>
      <c r="BF3023" s="372">
        <f>$AZ2865*'Assumptions (T&amp;D)'!I$24</f>
        <v>0.6811371045</v>
      </c>
      <c r="BG3023" s="372">
        <f>$AZ2865*'Assumptions (T&amp;D)'!J$24</f>
        <v>0.6295991232</v>
      </c>
      <c r="BH3023" s="372">
        <f>$AZ2865*'Assumptions (T&amp;D)'!K$24</f>
        <v>0.6212416127</v>
      </c>
      <c r="BI3023" s="372">
        <f>$AZ2865*'Assumptions (T&amp;D)'!L$24</f>
        <v>0.6212416127</v>
      </c>
      <c r="BJ3023" s="372">
        <f>$AZ2865*'Assumptions (T&amp;D)'!M$24</f>
        <v>0.6212416127</v>
      </c>
      <c r="BK3023" s="372">
        <f>$AZ2865*'Assumptions (T&amp;D)'!N$24</f>
        <v>0.6212416127</v>
      </c>
      <c r="BL3023" s="372">
        <f>$AZ2865*'Assumptions (T&amp;D)'!O$24</f>
        <v>0.6212416127</v>
      </c>
      <c r="BM3023" s="372">
        <f>$AZ2865*'Assumptions (T&amp;D)'!P$24</f>
        <v>0.6212416127</v>
      </c>
      <c r="BN3023" s="372">
        <f>$AZ2865*'Assumptions (T&amp;D)'!Q$24</f>
        <v>0.6212416127</v>
      </c>
      <c r="BO3023" s="372">
        <f>$AZ2865*'Assumptions (T&amp;D)'!R$24</f>
        <v>0.6212416127</v>
      </c>
      <c r="BP3023" s="372">
        <f>$AZ2865*'Assumptions (T&amp;D)'!S$24</f>
        <v>0.6212416127</v>
      </c>
      <c r="BQ3023" s="372">
        <f>$AZ2865*'Assumptions (T&amp;D)'!T$24</f>
        <v>0.6212416127</v>
      </c>
      <c r="BR3023" s="372">
        <f>$AZ2865*'Assumptions (T&amp;D)'!U$24</f>
        <v>0.6212416127</v>
      </c>
      <c r="BS3023" s="372">
        <f>$AZ2865*'Assumptions (T&amp;D)'!V$24</f>
        <v>0.6212416127</v>
      </c>
      <c r="BT3023" s="372">
        <f>$AZ2865*'Assumptions (T&amp;D)'!W$24</f>
        <v>0.3106208064</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0.5326596471</v>
      </c>
      <c r="BB3024" s="372">
        <f>$BA2865*'Assumptions (T&amp;D)'!D$24</f>
        <v>1.025547374</v>
      </c>
      <c r="BC3024" s="372">
        <f>$BA2865*'Assumptions (T&amp;D)'!E$24</f>
        <v>0.9488443848</v>
      </c>
      <c r="BD3024" s="372">
        <f>$BA2865*'Assumptions (T&amp;D)'!F$24</f>
        <v>0.8778230985</v>
      </c>
      <c r="BE3024" s="372">
        <f>$BA2865*'Assumptions (T&amp;D)'!G$24</f>
        <v>0.8110630894</v>
      </c>
      <c r="BF3024" s="372">
        <f>$BA2865*'Assumptions (T&amp;D)'!H$24</f>
        <v>0.7514052089</v>
      </c>
      <c r="BG3024" s="372">
        <f>$BA2865*'Assumptions (T&amp;D)'!I$24</f>
        <v>0.6945881799</v>
      </c>
      <c r="BH3024" s="372">
        <f>$BA2865*'Assumptions (T&amp;D)'!J$24</f>
        <v>0.642032428</v>
      </c>
      <c r="BI3024" s="372">
        <f>$BA2865*'Assumptions (T&amp;D)'!K$24</f>
        <v>0.6335098737</v>
      </c>
      <c r="BJ3024" s="372">
        <f>$BA2865*'Assumptions (T&amp;D)'!L$24</f>
        <v>0.6335098737</v>
      </c>
      <c r="BK3024" s="372">
        <f>$BA2865*'Assumptions (T&amp;D)'!M$24</f>
        <v>0.6335098737</v>
      </c>
      <c r="BL3024" s="372">
        <f>$BA2865*'Assumptions (T&amp;D)'!N$24</f>
        <v>0.6335098737</v>
      </c>
      <c r="BM3024" s="372">
        <f>$BA2865*'Assumptions (T&amp;D)'!O$24</f>
        <v>0.6335098737</v>
      </c>
      <c r="BN3024" s="372">
        <f>$BA2865*'Assumptions (T&amp;D)'!P$24</f>
        <v>0.6335098737</v>
      </c>
      <c r="BO3024" s="372">
        <f>$BA2865*'Assumptions (T&amp;D)'!Q$24</f>
        <v>0.6335098737</v>
      </c>
      <c r="BP3024" s="372">
        <f>$BA2865*'Assumptions (T&amp;D)'!R$24</f>
        <v>0.6335098737</v>
      </c>
      <c r="BQ3024" s="372">
        <f>$BA2865*'Assumptions (T&amp;D)'!S$24</f>
        <v>0.6335098737</v>
      </c>
      <c r="BR3024" s="372">
        <f>$BA2865*'Assumptions (T&amp;D)'!T$24</f>
        <v>0.6335098737</v>
      </c>
      <c r="BS3024" s="372">
        <f>$BA2865*'Assumptions (T&amp;D)'!U$24</f>
        <v>0.6335098737</v>
      </c>
      <c r="BT3024" s="372">
        <f>$BA2865*'Assumptions (T&amp;D)'!V$24</f>
        <v>0.6335098737</v>
      </c>
      <c r="BU3024" s="372">
        <f>$BA2865*'Assumptions (T&amp;D)'!W$24</f>
        <v>0.3167549368</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66.25990447</v>
      </c>
      <c r="D3025" s="377">
        <f>(1/(1-'Assumptions (T&amp;D)'!D$26))*(D2862+D2972+(D2863-D2972-D2863*'Assumptions (T&amp;D)'!$C$25)*'Assumptions (T&amp;D)'!$C$22)</f>
        <v>68.60619174</v>
      </c>
      <c r="E3025" s="377">
        <f>(1/(1-'Assumptions (T&amp;D)'!E$26))*(E2862+E2972+(E2863-E2972-E2863*'Assumptions (T&amp;D)'!$C$25)*'Assumptions (T&amp;D)'!$C$22)</f>
        <v>70.49714756</v>
      </c>
      <c r="F3025" s="377">
        <f>(1/(1-'Assumptions (T&amp;D)'!F$26))*(F2862+F2972+(F2863-F2972-F2863*'Assumptions (T&amp;D)'!$C$25)*'Assumptions (T&amp;D)'!$C$22)</f>
        <v>74.17502798</v>
      </c>
      <c r="G3025" s="377">
        <f>(1/(1-'Assumptions (T&amp;D)'!G$26))*(G2862+G2972+(G2863-G2972-G2863*'Assumptions (T&amp;D)'!$C$25)*'Assumptions (T&amp;D)'!$C$22)</f>
        <v>76.53587866</v>
      </c>
      <c r="H3025" s="377">
        <f>(1/(1-'Assumptions (T&amp;D)'!H$26))*(H2862+H2972+(H2863-H2972-H2863*'Assumptions (T&amp;D)'!$C$25)*'Assumptions (T&amp;D)'!$C$22)</f>
        <v>81.19662348</v>
      </c>
      <c r="I3025" s="377">
        <f>(1/(1-'Assumptions (T&amp;D)'!I$26))*(I2862+I2972+(I2863-I2972-I2863*'Assumptions (T&amp;D)'!$C$25)*'Assumptions (T&amp;D)'!$C$22)</f>
        <v>85.48426718</v>
      </c>
      <c r="J3025" s="377">
        <f>(1/(1-'Assumptions (T&amp;D)'!J$26))*(J2862+J2972+(J2863-J2972-J2863*'Assumptions (T&amp;D)'!$C$25)*'Assumptions (T&amp;D)'!$C$22)</f>
        <v>89.64180556</v>
      </c>
      <c r="K3025" s="377">
        <f>(1/(1-'Assumptions (T&amp;D)'!K$26))*(K2862+K2972+(K2863-K2972-K2863*'Assumptions (T&amp;D)'!$C$25)*'Assumptions (T&amp;D)'!$C$22)</f>
        <v>94.11873154</v>
      </c>
      <c r="L3025" s="377">
        <f>(1/(1-'Assumptions (T&amp;D)'!L$26))*(L2862+L2972+(L2863-L2972-L2863*'Assumptions (T&amp;D)'!$C$25)*'Assumptions (T&amp;D)'!$C$22)</f>
        <v>99.67341401</v>
      </c>
      <c r="M3025" s="377">
        <f>(1/(1-'Assumptions (T&amp;D)'!M$26))*(M2862+M2972+(M2863-M2972-M2863*'Assumptions (T&amp;D)'!$C$25)*'Assumptions (T&amp;D)'!$C$22)</f>
        <v>106.0670111</v>
      </c>
      <c r="N3025" s="377">
        <f>(1/(1-'Assumptions (T&amp;D)'!N$26))*(N2862+N2972+(N2863-N2972-N2863*'Assumptions (T&amp;D)'!$C$25)*'Assumptions (T&amp;D)'!$C$22)</f>
        <v>109.6509741</v>
      </c>
      <c r="O3025" s="377">
        <f>(1/(1-'Assumptions (T&amp;D)'!O$26))*(O2862+O2972+(O2863-O2972-O2863*'Assumptions (T&amp;D)'!$C$25)*'Assumptions (T&amp;D)'!$C$22)</f>
        <v>114.4549232</v>
      </c>
      <c r="P3025" s="377">
        <f>(1/(1-'Assumptions (T&amp;D)'!P$26))*(P2862+P2972+(P2863-P2972-P2863*'Assumptions (T&amp;D)'!$C$25)*'Assumptions (T&amp;D)'!$C$22)</f>
        <v>117.9765078</v>
      </c>
      <c r="Q3025" s="377">
        <f>(1/(1-'Assumptions (T&amp;D)'!Q$26))*(Q2862+Q2972+(Q2863-Q2972-Q2863*'Assumptions (T&amp;D)'!$C$25)*'Assumptions (T&amp;D)'!$C$22)</f>
        <v>124.1800678</v>
      </c>
      <c r="R3025" s="377">
        <f>(1/(1-'Assumptions (T&amp;D)'!R$26))*(R2862+R2972+(R2863-R2972-R2863*'Assumptions (T&amp;D)'!$C$25)*'Assumptions (T&amp;D)'!$C$22)</f>
        <v>129.5082965</v>
      </c>
      <c r="S3025" s="377">
        <f>(1/(1-'Assumptions (T&amp;D)'!S$26))*(S2862+S2972+(S2863-S2972-S2863*'Assumptions (T&amp;D)'!$C$25)*'Assumptions (T&amp;D)'!$C$22)</f>
        <v>135.612187</v>
      </c>
      <c r="T3025" s="377">
        <f>(1/(1-'Assumptions (T&amp;D)'!T$26))*(T2862+T2972+(T2863-T2972-T2863*'Assumptions (T&amp;D)'!$C$25)*'Assumptions (T&amp;D)'!$C$22)</f>
        <v>18.60001222</v>
      </c>
      <c r="U3025" s="377">
        <f>(1/(1-'Assumptions (T&amp;D)'!U$26))*(U2862+U2972+(U2863-U2972-U2863*'Assumptions (T&amp;D)'!$C$25)*'Assumptions (T&amp;D)'!$C$22)</f>
        <v>15.37514864</v>
      </c>
      <c r="V3025" s="377">
        <f>(1/(1-'Assumptions (T&amp;D)'!V$26))*(V2862+V2972+(V2863-V2972-V2863*'Assumptions (T&amp;D)'!$C$25)*'Assumptions (T&amp;D)'!$C$22)</f>
        <v>16.44953505</v>
      </c>
      <c r="W3025" s="377">
        <f>(1/(1-'Assumptions (T&amp;D)'!W$26))*(W2862+W2972+(W2863-W2972-W2863*'Assumptions (T&amp;D)'!$C$25)*'Assumptions (T&amp;D)'!$C$22)</f>
        <v>16.97582304</v>
      </c>
      <c r="X3025" s="377">
        <f>(1/(1-'Assumptions (T&amp;D)'!X$26))*(X2862+X2972+(X2863-X2972-X2863*'Assumptions (T&amp;D)'!$C$25)*'Assumptions (T&amp;D)'!$C$22)</f>
        <v>17.50382848</v>
      </c>
      <c r="Y3025" s="377">
        <f>(1/(1-'Assumptions (T&amp;D)'!Y$26))*(Y2862+Y2972+(Y2863-Y2972-Y2863*'Assumptions (T&amp;D)'!$C$25)*'Assumptions (T&amp;D)'!$C$22)</f>
        <v>18.28497935</v>
      </c>
      <c r="Z3025" s="377">
        <f>(1/(1-'Assumptions (T&amp;D)'!Z$26))*(Z2862+Z2972+(Z2863-Z2972-Z2863*'Assumptions (T&amp;D)'!$C$25)*'Assumptions (T&amp;D)'!$C$22)</f>
        <v>19.08816559</v>
      </c>
      <c r="AA3025" s="377">
        <f>(1/(1-'Assumptions (T&amp;D)'!AA$26))*(AA2862+AA2972+(AA2863-AA2972-AA2863*'Assumptions (T&amp;D)'!$C$25)*'Assumptions (T&amp;D)'!$C$22)</f>
        <v>19.91395285</v>
      </c>
      <c r="AB3025" s="377">
        <f>(1/(1-'Assumptions (T&amp;D)'!AB$26))*(AB2862+AB2972+(AB2863-AB2972-AB2863*'Assumptions (T&amp;D)'!$C$25)*'Assumptions (T&amp;D)'!$C$22)</f>
        <v>20.76292057</v>
      </c>
      <c r="AC3025" s="377">
        <f>(1/(1-'Assumptions (T&amp;D)'!AC$26))*(AC2862+AC2972+(AC2863-AC2972-AC2863*'Assumptions (T&amp;D)'!$C$25)*'Assumptions (T&amp;D)'!$C$22)</f>
        <v>21.63566222</v>
      </c>
      <c r="AD3025" s="377">
        <f>(1/(1-'Assumptions (T&amp;D)'!AD$26))*(AD2862+AD2972+(AD2863-AD2972-AD2863*'Assumptions (T&amp;D)'!$C$25)*'Assumptions (T&amp;D)'!$C$22)</f>
        <v>22.5327857</v>
      </c>
      <c r="AE3025" s="377">
        <f>(1/(1-'Assumptions (T&amp;D)'!AE$26))*(AE2862+AE2972+(AE2863-AE2972-AE2863*'Assumptions (T&amp;D)'!$C$25)*'Assumptions (T&amp;D)'!$C$22)</f>
        <v>23.45491365</v>
      </c>
      <c r="AF3025" s="377">
        <f>(1/(1-'Assumptions (T&amp;D)'!AF$26))*(AF2862+AF2972+(AF2863-AF2972-AF2863*'Assumptions (T&amp;D)'!$C$25)*'Assumptions (T&amp;D)'!$C$22)</f>
        <v>24.40268377</v>
      </c>
      <c r="AG3025" s="377">
        <f>(1/(1-'Assumptions (T&amp;D)'!AG$26))*(AG2862+AG2972+(AG2863-AG2972-AG2863*'Assumptions (T&amp;D)'!$C$25)*'Assumptions (T&amp;D)'!$C$22)</f>
        <v>25.37674921</v>
      </c>
      <c r="AH3025" s="377">
        <f>(1/(1-'Assumptions (T&amp;D)'!AH$26))*(AH2862+AH2972+(AH2863-AH2972-AH2863*'Assumptions (T&amp;D)'!$C$25)*'Assumptions (T&amp;D)'!$C$22)</f>
        <v>26.37777892</v>
      </c>
      <c r="AI3025" s="377">
        <f>(1/(1-'Assumptions (T&amp;D)'!AI$26))*(AI2862+AI2972+(AI2863-AI2972-AI2863*'Assumptions (T&amp;D)'!$C$25)*'Assumptions (T&amp;D)'!$C$22)</f>
        <v>27.40645801</v>
      </c>
      <c r="AJ3025" s="377">
        <f>(1/(1-'Assumptions (T&amp;D)'!AJ$26))*(AJ2862+AJ2972+(AJ2863-AJ2972-AJ2863*'Assumptions (T&amp;D)'!$C$25)*'Assumptions (T&amp;D)'!$C$22)</f>
        <v>28.46348813</v>
      </c>
      <c r="AK3025" s="377">
        <f>(1/(1-'Assumptions (T&amp;D)'!AK$26))*(AK2862+AK2972+(AK2863-AK2972-AK2863*'Assumptions (T&amp;D)'!$C$25)*'Assumptions (T&amp;D)'!$C$22)</f>
        <v>29.54958787</v>
      </c>
      <c r="AL3025" s="377">
        <f>(1/(1-'Assumptions (T&amp;D)'!AL$26))*(AL2862+AL2972+(AL2863-AL2972-AL2863*'Assumptions (T&amp;D)'!$C$25)*'Assumptions (T&amp;D)'!$C$22)</f>
        <v>30.66549313</v>
      </c>
      <c r="AM3025" s="377">
        <f>(1/(1-'Assumptions (T&amp;D)'!AM$26))*(AM2862+AM2972+(AM2863-AM2972-AM2863*'Assumptions (T&amp;D)'!$C$25)*'Assumptions (T&amp;D)'!$C$22)</f>
        <v>31.81195755</v>
      </c>
      <c r="AN3025" s="377">
        <f>(1/(1-'Assumptions (T&amp;D)'!AN$26))*(AN2862+AN2972+(AN2863-AN2972-AN2863*'Assumptions (T&amp;D)'!$C$25)*'Assumptions (T&amp;D)'!$C$22)</f>
        <v>32.98975292</v>
      </c>
      <c r="AO3025" s="377">
        <f>(1/(1-'Assumptions (T&amp;D)'!AO$26))*(AO2862+AO2972+(AO2863-AO2972-AO2863*'Assumptions (T&amp;D)'!$C$25)*'Assumptions (T&amp;D)'!$C$22)</f>
        <v>34.19966957</v>
      </c>
      <c r="AP3025" s="377">
        <f>(1/(1-'Assumptions (T&amp;D)'!AP$26))*(AP2862+AP2972+(AP2863-AP2972-AP2863*'Assumptions (T&amp;D)'!$C$25)*'Assumptions (T&amp;D)'!$C$22)</f>
        <v>35.44251685</v>
      </c>
      <c r="AQ3025" s="377">
        <f>(1/(1-'Assumptions (T&amp;D)'!AQ$26))*(AQ2862+AQ2972+(AQ2863-AQ2972-AQ2863*'Assumptions (T&amp;D)'!$C$25)*'Assumptions (T&amp;D)'!$C$22)</f>
        <v>36.71912354</v>
      </c>
      <c r="AR3025" s="377">
        <f>(1/(1-'Assumptions (T&amp;D)'!AR$26))*(AR2862+AR2972+(AR2863-AR2972-AR2863*'Assumptions (T&amp;D)'!$C$25)*'Assumptions (T&amp;D)'!$C$22)</f>
        <v>38.0303383</v>
      </c>
      <c r="AS3025" s="377">
        <f>(1/(1-'Assumptions (T&amp;D)'!AS$26))*(AS2862+AS2972+(AS2863-AS2972-AS2863*'Assumptions (T&amp;D)'!$C$25)*'Assumptions (T&amp;D)'!$C$22)</f>
        <v>39.37703017</v>
      </c>
      <c r="AT3025" s="377">
        <f>(1/(1-'Assumptions (T&amp;D)'!AT$26))*(AT2862+AT2972+(AT2863-AT2972-AT2863*'Assumptions (T&amp;D)'!$C$25)*'Assumptions (T&amp;D)'!$C$22)</f>
        <v>40.76008899</v>
      </c>
      <c r="AU3025" s="377">
        <f>(1/(1-'Assumptions (T&amp;D)'!AU$26))*(AU2862+AU2972+(AU2863-AU2972-AU2863*'Assumptions (T&amp;D)'!$C$25)*'Assumptions (T&amp;D)'!$C$22)</f>
        <v>42.18042593</v>
      </c>
      <c r="AV3025" s="377">
        <f>(1/(1-'Assumptions (T&amp;D)'!AV$26))*(AV2862+AV2972+(AV2863-AV2972-AV2863*'Assumptions (T&amp;D)'!$C$25)*'Assumptions (T&amp;D)'!$C$22)</f>
        <v>43.63897394</v>
      </c>
      <c r="AW3025" s="377">
        <f>(1/(1-'Assumptions (T&amp;D)'!AW$26))*(AW2862+AW2972+(AW2863-AW2972-AW2863*'Assumptions (T&amp;D)'!$C$25)*'Assumptions (T&amp;D)'!$C$22)</f>
        <v>45.13668832</v>
      </c>
      <c r="AX3025" s="377">
        <f>(1/(1-'Assumptions (T&amp;D)'!AX$26))*(AX2862+AX2972+(AX2863-AX2972-AX2863*'Assumptions (T&amp;D)'!$C$25)*'Assumptions (T&amp;D)'!$C$22)</f>
        <v>46.67454715</v>
      </c>
      <c r="AY3025" s="377">
        <f>(1/(1-'Assumptions (T&amp;D)'!AY$26))*(AY2862+AY2972+(AY2863-AY2972-AY2863*'Assumptions (T&amp;D)'!$C$25)*'Assumptions (T&amp;D)'!$C$22)</f>
        <v>48.25355191</v>
      </c>
      <c r="AZ3025" s="377">
        <f>(1/(1-'Assumptions (T&amp;D)'!AZ$26))*(AZ2862+AZ2972+(AZ2863-AZ2972-AZ2863*'Assumptions (T&amp;D)'!$C$25)*'Assumptions (T&amp;D)'!$C$22)</f>
        <v>49.87472794</v>
      </c>
      <c r="BA3025" s="377">
        <f>(1/(1-'Assumptions (T&amp;D)'!BA$26))*(BA2862+BA2972+(BA2863-BA2972-BA2863*'Assumptions (T&amp;D)'!$C$25)*'Assumptions (T&amp;D)'!$C$22)</f>
        <v>51.53598515</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36.58871291</v>
      </c>
      <c r="D3026" s="372">
        <f>IF(D3025-D2862-D2973-D2920&gt;0,(1-'Assumptions (T&amp;D)'!D$26)*(D3025-D2862-D2973+D2920)-D2867+D2868+Model!D2973,D3025-D2862-D2867+D2868+D2920)</f>
        <v>38.83389032</v>
      </c>
      <c r="E3026" s="372">
        <f>IF(E3025-E2862-E2973-E2920&gt;0,(1-'Assumptions (T&amp;D)'!E$26)*(E3025-E2862-E2973+E2920)-E2867+E2868+Model!E2973,E3025-E2862-E2867+E2868+E2920)</f>
        <v>39.96828554</v>
      </c>
      <c r="F3026" s="372">
        <f>IF(F3025-F2862-F2973-F2920&gt;0,(1-'Assumptions (T&amp;D)'!F$26)*(F3025-F2862-F2973+F2920)-F2867+F2868+Model!F2973,F3025-F2862-F2867+F2868+F2920)</f>
        <v>42.12972302</v>
      </c>
      <c r="G3026" s="372">
        <f>IF(G3025-G2862-G2973-G2920&gt;0,(1-'Assumptions (T&amp;D)'!G$26)*(G3025-G2862-G2973+G2920)-G2867+G2868+Model!G2973,G3025-G2862-G2867+G2868+G2920)</f>
        <v>44.01598524</v>
      </c>
      <c r="H3026" s="372">
        <f>IF(H3025-H2862-H2973-H2920&gt;0,(1-'Assumptions (T&amp;D)'!H$26)*(H3025-H2862-H2973+H2920)-H2867+H2868+Model!H2973,H3025-H2862-H2867+H2868+H2920)</f>
        <v>46.66247146</v>
      </c>
      <c r="I3026" s="372">
        <f>IF(I3025-I2862-I2973-I2920&gt;0,(1-'Assumptions (T&amp;D)'!I$26)*(I3025-I2862-I2973+I2920)-I2867+I2868+Model!I2973,I3025-I2862-I2867+I2868+I2920)</f>
        <v>48.72813949</v>
      </c>
      <c r="J3026" s="372">
        <f>IF(J3025-J2862-J2973-J2920&gt;0,(1-'Assumptions (T&amp;D)'!J$26)*(J3025-J2862-J2973+J2920)-J2867+J2868+Model!J2973,J3025-J2862-J2867+J2868+J2920)</f>
        <v>51.22857465</v>
      </c>
      <c r="K3026" s="372">
        <f>IF(K3025-K2862-K2973-K2920&gt;0,(1-'Assumptions (T&amp;D)'!K$26)*(K3025-K2862-K2973+K2920)-K2867+K2868+Model!K2973,K3025-K2862-K2867+K2868+K2920)</f>
        <v>53.49156488</v>
      </c>
      <c r="L3026" s="372">
        <f>IF(L3025-L2862-L2973-L2920&gt;0,(1-'Assumptions (T&amp;D)'!L$26)*(L3025-L2862-L2973+L2920)-L2867+L2868+Model!L2973,L3025-L2862-L2867+L2868+L2920)</f>
        <v>56.63806381</v>
      </c>
      <c r="M3026" s="372">
        <f>IF(M3025-M2862-M2973-M2920&gt;0,(1-'Assumptions (T&amp;D)'!M$26)*(M3025-M2862-M2973+M2920)-M2867+M2868+Model!M2973,M3025-M2862-M2867+M2868+M2920)</f>
        <v>60.17947073</v>
      </c>
      <c r="N3026" s="372">
        <f>IF(N3025-N2862-N2973-N2920&gt;0,(1-'Assumptions (T&amp;D)'!N$26)*(N3025-N2862-N2973+N2920)-N2867+N2868+Model!N2973,N3025-N2862-N2867+N2868+N2920)</f>
        <v>62.23342814</v>
      </c>
      <c r="O3026" s="372">
        <f>IF(O3025-O2862-O2973-O2920&gt;0,(1-'Assumptions (T&amp;D)'!O$26)*(O3025-O2862-O2973+O2920)-O2867+O2868+Model!O2973,O3025-O2862-O2867+O2868+O2920)</f>
        <v>64.11097893</v>
      </c>
      <c r="P3026" s="372">
        <f>IF(P3025-P2862-P2973-P2920&gt;0,(1-'Assumptions (T&amp;D)'!P$26)*(P3025-P2862-P2973+P2920)-P2867+P2868+Model!P2973,P3025-P2862-P2867+P2868+P2920)</f>
        <v>67.14727089</v>
      </c>
      <c r="Q3026" s="372">
        <f>IF(Q3025-Q2862-Q2973-Q2920&gt;0,(1-'Assumptions (T&amp;D)'!Q$26)*(Q3025-Q2862-Q2973+Q2920)-Q2867+Q2868+Model!Q2973,Q3025-Q2862-Q2867+Q2868+Q2920)</f>
        <v>70.39767285</v>
      </c>
      <c r="R3026" s="372">
        <f>IF(R3025-R2862-R2973-R2920&gt;0,(1-'Assumptions (T&amp;D)'!R$26)*(R3025-R2862-R2973+R2920)-R2867+R2868+Model!R2973,R3025-R2862-R2867+R2868+R2920)</f>
        <v>73.79118038</v>
      </c>
      <c r="S3026" s="372">
        <f>IF(S3025-S2862-S2973-S2920&gt;0,(1-'Assumptions (T&amp;D)'!S$26)*(S3025-S2862-S2973+S2920)-S2867+S2868+Model!S2973,S3025-S2862-S2867+S2868+S2920)</f>
        <v>77.29187818</v>
      </c>
      <c r="T3026" s="372">
        <f>IF(T3025-T2862-T2973-T2920&gt;0,(1-'Assumptions (T&amp;D)'!T$26)*(T3025-T2862-T2973+T2920)-T2867+T2868+Model!T2973,T3025-T2862-T2867+T2868+T2920)</f>
        <v>1.182740423</v>
      </c>
      <c r="U3026" s="372">
        <f>IF(U3025-U2862-U2973-U2920&gt;0,(1-'Assumptions (T&amp;D)'!U$26)*(U3025-U2862-U2973+U2920)-U2867+U2868+Model!U2973,U3025-U2862-U2867+U2868+U2920)</f>
        <v>-0.7899464103</v>
      </c>
      <c r="V3026" s="372">
        <f>IF(V3025-V2862-V2973-V2920&gt;0,(1-'Assumptions (T&amp;D)'!V$26)*(V3025-V2862-V2973+V2920)-V2867+V2868+Model!V2973,V3025-V2862-V2867+V2868+V2920)</f>
        <v>-0.6613693534</v>
      </c>
      <c r="W3026" s="372">
        <f>IF(W3025-W2862-W2973-W2920&gt;0,(1-'Assumptions (T&amp;D)'!W$26)*(W3025-W2862-W2973+W2920)-W2867+W2868+Model!W2973,W3025-W2862-W2867+W2868+W2920)</f>
        <v>-0.5701189621</v>
      </c>
      <c r="X3026" s="372">
        <f>IF(X3025-X2862-X2973-X2920&gt;0,(1-'Assumptions (T&amp;D)'!X$26)*(X3025-X2862-X2973+X2920)-X2867+X2868+Model!X2973,X3025-X2862-X2867+X2868+X2920)</f>
        <v>-0.5252918591</v>
      </c>
      <c r="Y3026" s="372">
        <f>IF(Y3025-Y2862-Y2973-Y2920&gt;0,(1-'Assumptions (T&amp;D)'!Y$26)*(Y3025-Y2862-Y2973+Y2920)-Y2867+Y2868+Model!Y2973,Y3025-Y2862-Y2867+Y2868+Y2920)</f>
        <v>-0.4104699307</v>
      </c>
      <c r="Z3026" s="372">
        <f>IF(Z3025-Z2862-Z2973-Z2920&gt;0,(1-'Assumptions (T&amp;D)'!Z$26)*(Z3025-Z2862-Z2973+Z2920)-Z2867+Z2868+Model!Z2973,Z3025-Z2862-Z2867+Z2868+Z2920)</f>
        <v>-0.2710777148</v>
      </c>
      <c r="AA3026" s="372">
        <f>IF(AA3025-AA2862-AA2973-AA2920&gt;0,(1-'Assumptions (T&amp;D)'!AA$26)*(AA3025-AA2862-AA2973+AA2920)-AA2867+AA2868+Model!AA2973,AA3025-AA2862-AA2867+AA2868+AA2920)</f>
        <v>-0.1338183787</v>
      </c>
      <c r="AB3026" s="372">
        <f>IF(AB3025-AB2862-AB2973-AB2920&gt;0,(1-'Assumptions (T&amp;D)'!AB$26)*(AB3025-AB2862-AB2973+AB2920)-AB2867+AB2868+Model!AB2973,AB3025-AB2862-AB2867+AB2868+AB2920)</f>
        <v>0.008376077903</v>
      </c>
      <c r="AC3026" s="372">
        <f>IF(AC3025-AC2862-AC2973-AC2920&gt;0,(1-'Assumptions (T&amp;D)'!AC$26)*(AC3025-AC2862-AC2973+AC2920)-AC2867+AC2868+Model!AC2973,AC3025-AC2862-AC2867+AC2868+AC2920)</f>
        <v>0.1503553629</v>
      </c>
      <c r="AD3026" s="372">
        <f>IF(AD3025-AD2862-AD2973-AD2920&gt;0,(1-'Assumptions (T&amp;D)'!AD$26)*(AD3025-AD2862-AD2973+AD2920)-AD2867+AD2868+Model!AD2973,AD3025-AD2862-AD2867+AD2868+AD2920)</f>
        <v>0.3498593298</v>
      </c>
      <c r="AE3026" s="372">
        <f>IF(AE3025-AE2862-AE2973-AE2920&gt;0,(1-'Assumptions (T&amp;D)'!AE$26)*(AE3025-AE2862-AE2973+AE2920)-AE2867+AE2868+Model!AE2973,AE3025-AE2862-AE2867+AE2868+AE2920)</f>
        <v>0.5234721237</v>
      </c>
      <c r="AF3026" s="372">
        <f>IF(AF3025-AF2862-AF2973-AF2920&gt;0,(1-'Assumptions (T&amp;D)'!AF$26)*(AF3025-AF2862-AF2973+AF2920)-AF2867+AF2868+Model!AF2973,AF3025-AF2862-AF2867+AF2868+AF2920)</f>
        <v>0.6989912562</v>
      </c>
      <c r="AG3026" s="372">
        <f>IF(AG3025-AG2862-AG2973-AG2920&gt;0,(1-'Assumptions (T&amp;D)'!AG$26)*(AG3025-AG2862-AG2973+AG2920)-AG2867+AG2868+Model!AG2973,AG3025-AG2862-AG2867+AG2868+AG2920)</f>
        <v>0.8849641745</v>
      </c>
      <c r="AH3026" s="372">
        <f>IF(AH3025-AH2862-AH2973-AH2920&gt;0,(1-'Assumptions (T&amp;D)'!AH$26)*(AH3025-AH2862-AH2973+AH2920)-AH2867+AH2868+Model!AH2973,AH3025-AH2862-AH2867+AH2868+AH2920)</f>
        <v>1.089844353</v>
      </c>
      <c r="AI3026" s="372">
        <f>IF(AI3025-AI2862-AI2973-AI2920&gt;0,(1-'Assumptions (T&amp;D)'!AI$26)*(AI3025-AI2862-AI2973+AI2920)-AI2867+AI2868+Model!AI2973,AI3025-AI2862-AI2867+AI2868+AI2920)</f>
        <v>1.281205312</v>
      </c>
      <c r="AJ3026" s="372">
        <f>IF(AJ3025-AJ2862-AJ2973-AJ2920&gt;0,(1-'Assumptions (T&amp;D)'!AJ$26)*(AJ3025-AJ2862-AJ2973+AJ2920)-AJ2867+AJ2868+Model!AJ2973,AJ3025-AJ2862-AJ2867+AJ2868+AJ2920)</f>
        <v>1.471562798</v>
      </c>
      <c r="AK3026" s="372">
        <f>IF(AK3025-AK2862-AK2973-AK2920&gt;0,(1-'Assumptions (T&amp;D)'!AK$26)*(AK3025-AK2862-AK2973+AK2920)-AK2867+AK2868+Model!AK2973,AK3025-AK2862-AK2867+AK2868+AK2920)</f>
        <v>1.673525713</v>
      </c>
      <c r="AL3026" s="372">
        <f>IF(AL3025-AL2862-AL2973-AL2920&gt;0,(1-'Assumptions (T&amp;D)'!AL$26)*(AL3025-AL2862-AL2973+AL2920)-AL2867+AL2868+Model!AL2973,AL3025-AL2862-AL2867+AL2868+AL2920)</f>
        <v>1.87922201</v>
      </c>
      <c r="AM3026" s="372">
        <f>IF(AM3025-AM2862-AM2973-AM2920&gt;0,(1-'Assumptions (T&amp;D)'!AM$26)*(AM3025-AM2862-AM2973+AM2920)-AM2867+AM2868+Model!AM2973,AM3025-AM2862-AM2867+AM2868+AM2920)</f>
        <v>2.090292345</v>
      </c>
      <c r="AN3026" s="372">
        <f>IF(AN3025-AN2862-AN2973-AN2920&gt;0,(1-'Assumptions (T&amp;D)'!AN$26)*(AN3025-AN2862-AN2973+AN2920)-AN2867+AN2868+Model!AN2973,AN3025-AN2862-AN2867+AN2868+AN2920)</f>
        <v>2.307320501</v>
      </c>
      <c r="AO3026" s="372">
        <f>IF(AO3025-AO2862-AO2973-AO2920&gt;0,(1-'Assumptions (T&amp;D)'!AO$26)*(AO3025-AO2862-AO2973+AO2920)-AO2867+AO2868+Model!AO2973,AO3025-AO2862-AO2867+AO2868+AO2920)</f>
        <v>2.532540823</v>
      </c>
      <c r="AP3026" s="372">
        <f>IF(AP3025-AP2862-AP2973-AP2920&gt;0,(1-'Assumptions (T&amp;D)'!AP$26)*(AP3025-AP2862-AP2973+AP2920)-AP2867+AP2868+Model!AP2973,AP3025-AP2862-AP2867+AP2868+AP2920)</f>
        <v>2.764301274</v>
      </c>
      <c r="AQ3026" s="372">
        <f>IF(AQ3025-AQ2862-AQ2973-AQ2920&gt;0,(1-'Assumptions (T&amp;D)'!AQ$26)*(AQ3025-AQ2862-AQ2973+AQ2920)-AQ2867+AQ2868+Model!AQ2973,AQ3025-AQ2862-AQ2867+AQ2868+AQ2920)</f>
        <v>3.002573416</v>
      </c>
      <c r="AR3026" s="372">
        <f>IF(AR3025-AR2862-AR2973-AR2920&gt;0,(1-'Assumptions (T&amp;D)'!AR$26)*(AR3025-AR2862-AR2973+AR2920)-AR2867+AR2868+Model!AR2973,AR3025-AR2862-AR2867+AR2868+AR2920)</f>
        <v>3.247597244</v>
      </c>
      <c r="AS3026" s="372">
        <f>IF(AS3025-AS2862-AS2973-AS2920&gt;0,(1-'Assumptions (T&amp;D)'!AS$26)*(AS3025-AS2862-AS2973+AS2920)-AS2867+AS2868+Model!AS2973,AS3025-AS2862-AS2867+AS2868+AS2920)</f>
        <v>3.499338633</v>
      </c>
      <c r="AT3026" s="372">
        <f>IF(AT3025-AT2862-AT2973-AT2920&gt;0,(1-'Assumptions (T&amp;D)'!AT$26)*(AT3025-AT2862-AT2973+AT2920)-AT2867+AT2868+Model!AT2973,AT3025-AT2862-AT2867+AT2868+AT2920)</f>
        <v>3.758183588</v>
      </c>
      <c r="AU3026" s="372">
        <f>IF(AU3025-AU2862-AU2973-AU2920&gt;0,(1-'Assumptions (T&amp;D)'!AU$26)*(AU3025-AU2862-AU2973+AU2920)-AU2867+AU2868+Model!AU2973,AU3025-AU2862-AU2867+AU2868+AU2920)</f>
        <v>4.024314497</v>
      </c>
      <c r="AV3026" s="372">
        <f>IF(AV3025-AV2862-AV2973-AV2920&gt;0,(1-'Assumptions (T&amp;D)'!AV$26)*(AV3025-AV2862-AV2973+AV2920)-AV2867+AV2868+Model!AV2973,AV3025-AV2862-AV2867+AV2868+AV2920)</f>
        <v>4.29791818</v>
      </c>
      <c r="AW3026" s="372">
        <f>IF(AW3025-AW2862-AW2973-AW2920&gt;0,(1-'Assumptions (T&amp;D)'!AW$26)*(AW3025-AW2862-AW2973+AW2920)-AW2867+AW2868+Model!AW2973,AW3025-AW2862-AW2867+AW2868+AW2920)</f>
        <v>4.579185995</v>
      </c>
      <c r="AX3026" s="372">
        <f>IF(AX3025-AX2862-AX2973-AX2920&gt;0,(1-'Assumptions (T&amp;D)'!AX$26)*(AX3025-AX2862-AX2973+AX2920)-AX2867+AX2868+Model!AX2973,AX3025-AX2862-AX2867+AX2868+AX2920)</f>
        <v>4.868313943</v>
      </c>
      <c r="AY3026" s="372">
        <f>IF(AY3025-AY2862-AY2973-AY2920&gt;0,(1-'Assumptions (T&amp;D)'!AY$26)*(AY3025-AY2862-AY2973+AY2920)-AY2867+AY2868+Model!AY2973,AY3025-AY2862-AY2867+AY2868+AY2920)</f>
        <v>5.165502779</v>
      </c>
      <c r="AZ3026" s="372">
        <f>IF(AZ3025-AZ2862-AZ2973-AZ2920&gt;0,(1-'Assumptions (T&amp;D)'!AZ$26)*(AZ3025-AZ2862-AZ2973+AZ2920)-AZ2867+AZ2868+Model!AZ2973,AZ3025-AZ2862-AZ2867+AZ2868+AZ2920)</f>
        <v>5.470958121</v>
      </c>
      <c r="BA3026" s="372">
        <f>IF(BA3025-BA2862-BA2973-BA2920&gt;0,(1-'Assumptions (T&amp;D)'!BA$26)*(BA3025-BA2862-BA2973+BA2920)-BA2867+BA2868+Model!BA2973,BA3025-BA2862-BA2867+BA2868+BA2920)</f>
        <v>5.832391759</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20.67418957</v>
      </c>
      <c r="D3027" s="372">
        <f>IF(D3025-D2862-D2973-D2920&gt;0,'Assumptions (T&amp;D)'!D$26*(D3025-D2862-D2973+D2920),0)</f>
        <v>21.63367433</v>
      </c>
      <c r="E3027" s="372">
        <f>IF(E3025-E2862-E2973-E2920&gt;0,'Assumptions (T&amp;D)'!E$26*(E3025-E2862-E2973+E2920),0)</f>
        <v>22.22830207</v>
      </c>
      <c r="F3027" s="372">
        <f>IF(F3025-F2862-F2973-F2920&gt;0,'Assumptions (T&amp;D)'!F$26*(F3025-F2862-F2973+F2920),0)</f>
        <v>23.3214225</v>
      </c>
      <c r="G3027" s="372">
        <f>IF(G3025-G2862-G2973-G2920&gt;0,'Assumptions (T&amp;D)'!G$26*(G3025-G2862-G2973+G2920),0)</f>
        <v>24.2921078</v>
      </c>
      <c r="H3027" s="372">
        <f>IF(H3025-H2862-H2973-H2920&gt;0,'Assumptions (T&amp;D)'!H$26*(H3025-H2862-H2973+H2920),0)</f>
        <v>25.7449956</v>
      </c>
      <c r="I3027" s="372">
        <f>IF(I3025-I2862-I2973-I2920&gt;0,'Assumptions (T&amp;D)'!I$26*(I3025-I2862-I2973+I2920),0)</f>
        <v>27.00327393</v>
      </c>
      <c r="J3027" s="372">
        <f>IF(J3025-J2862-J2973-J2920&gt;0,'Assumptions (T&amp;D)'!J$26*(J3025-J2862-J2973+J2920),0)</f>
        <v>28.32321876</v>
      </c>
      <c r="K3027" s="372">
        <f>IF(K3025-K2862-K2973-K2920&gt;0,'Assumptions (T&amp;D)'!K$26*(K3025-K2862-K2973+K2920),0)</f>
        <v>29.7015265</v>
      </c>
      <c r="L3027" s="372">
        <f>IF(L3025-L2862-L2973-L2920&gt;0,'Assumptions (T&amp;D)'!L$26*(L3025-L2862-L2973+L2920),0)</f>
        <v>31.31234614</v>
      </c>
      <c r="M3027" s="372">
        <f>IF(M3025-M2862-M2973-M2920&gt;0,'Assumptions (T&amp;D)'!M$26*(M3025-M2862-M2973+M2920),0)</f>
        <v>33.21533831</v>
      </c>
      <c r="N3027" s="372">
        <f>IF(N3025-N2862-N2973-N2920&gt;0,'Assumptions (T&amp;D)'!N$26*(N3025-N2862-N2973+N2920),0)</f>
        <v>34.30028005</v>
      </c>
      <c r="O3027" s="372">
        <f>IF(O3025-O2862-O2973-O2920&gt;0,'Assumptions (T&amp;D)'!O$26*(O3025-O2862-O2973+O2920),0)</f>
        <v>35.76584707</v>
      </c>
      <c r="P3027" s="372">
        <f>IF(P3025-P2862-P2973-P2920&gt;0,'Assumptions (T&amp;D)'!P$26*(P3025-P2862-P2973+P2920),0)</f>
        <v>37.12587928</v>
      </c>
      <c r="Q3027" s="372">
        <f>IF(Q3025-Q2862-Q2973-Q2920&gt;0,'Assumptions (T&amp;D)'!Q$26*(Q3025-Q2862-Q2973+Q2920),0)</f>
        <v>38.85556943</v>
      </c>
      <c r="R3027" s="372">
        <f>IF(R3025-R2862-R2973-R2920&gt;0,'Assumptions (T&amp;D)'!R$26*(R3025-R2862-R2973+R2920),0)</f>
        <v>40.65522476</v>
      </c>
      <c r="S3027" s="372">
        <f>IF(S3025-S2862-S2973-S2920&gt;0,'Assumptions (T&amp;D)'!S$26*(S3025-S2862-S2973+S2920),0)</f>
        <v>42.59586688</v>
      </c>
      <c r="T3027" s="372">
        <f>IF(T3025-T2862-T2973-T2920&gt;0,'Assumptions (T&amp;D)'!T$26*(T3025-T2862-T2973+T2920),0)</f>
        <v>1.444570527</v>
      </c>
      <c r="U3027" s="372">
        <f>IF(U3025-U2862-U2973-U2920&gt;0,'Assumptions (T&amp;D)'!U$26*(U3025-U2862-U2973+U2920),0)</f>
        <v>0.1493932926</v>
      </c>
      <c r="V3027" s="372">
        <f>IF(V3025-V2862-V2973-V2920&gt;0,'Assumptions (T&amp;D)'!V$26*(V3025-V2862-V2973+V2920),0)</f>
        <v>0.1691162718</v>
      </c>
      <c r="W3027" s="372">
        <f>IF(W3025-W2862-W2973-W2920&gt;0,'Assumptions (T&amp;D)'!W$26*(W3025-W2862-W2973+W2920),0)</f>
        <v>0.1784049473</v>
      </c>
      <c r="X3027" s="372">
        <f>IF(X3025-X2862-X2973-X2920&gt;0,'Assumptions (T&amp;D)'!X$26*(X3025-X2862-X2973+X2920),0)</f>
        <v>0.1996922999</v>
      </c>
      <c r="Y3027" s="372">
        <f>IF(Y3025-Y2862-Y2973-Y2920&gt;0,'Assumptions (T&amp;D)'!Y$26*(Y3025-Y2862-Y2973+Y2920),0)</f>
        <v>0.2297169773</v>
      </c>
      <c r="Z3027" s="372">
        <f>IF(Z3025-Z2862-Z2973-Z2920&gt;0,'Assumptions (T&amp;D)'!Z$26*(Z3025-Z2862-Z2973+Z2920),0)</f>
        <v>0.2608408563</v>
      </c>
      <c r="AA3027" s="372">
        <f>IF(AA3025-AA2862-AA2973-AA2920&gt;0,'Assumptions (T&amp;D)'!AA$26*(AA3025-AA2862-AA2973+AA2920),0)</f>
        <v>0.292021523</v>
      </c>
      <c r="AB3027" s="372">
        <f>IF(AB3025-AB2862-AB2973-AB2920&gt;0,'Assumptions (T&amp;D)'!AB$26*(AB3025-AB2862-AB2973+AB2920),0)</f>
        <v>0.3247484353</v>
      </c>
      <c r="AC3027" s="372">
        <f>IF(AC3025-AC2862-AC2973-AC2920&gt;0,'Assumptions (T&amp;D)'!AC$26*(AC3025-AC2862-AC2973+AC2920),0)</f>
        <v>0.3618555583</v>
      </c>
      <c r="AD3027" s="372">
        <f>IF(AD3025-AD2862-AD2973-AD2920&gt;0,'Assumptions (T&amp;D)'!AD$26*(AD3025-AD2862-AD2973+AD2920),0)</f>
        <v>0.4026573168</v>
      </c>
      <c r="AE3027" s="372">
        <f>IF(AE3025-AE2862-AE2973-AE2920&gt;0,'Assumptions (T&amp;D)'!AE$26*(AE3025-AE2862-AE2973+AE2920),0)</f>
        <v>0.446943509</v>
      </c>
      <c r="AF3027" s="372">
        <f>IF(AF3025-AF2862-AF2973-AF2920&gt;0,'Assumptions (T&amp;D)'!AF$26*(AF3025-AF2862-AF2973+AF2920),0)</f>
        <v>0.4942856346</v>
      </c>
      <c r="AG3027" s="372">
        <f>IF(AG3025-AG2862-AG2973-AG2920&gt;0,'Assumptions (T&amp;D)'!AG$26*(AG3025-AG2862-AG2973+AG2920),0)</f>
        <v>0.5423247516</v>
      </c>
      <c r="AH3027" s="372">
        <f>IF(AH3025-AH2862-AH2973-AH2920&gt;0,'Assumptions (T&amp;D)'!AH$26*(AH3025-AH2862-AH2973+AH2920),0)</f>
        <v>0.5917913231</v>
      </c>
      <c r="AI3027" s="372">
        <f>IF(AI3025-AI2862-AI2973-AI2920&gt;0,'Assumptions (T&amp;D)'!AI$26*(AI3025-AI2862-AI2973+AI2920),0)</f>
        <v>0.6493181131</v>
      </c>
      <c r="AJ3027" s="372">
        <f>IF(AJ3025-AJ2862-AJ2973-AJ2920&gt;0,'Assumptions (T&amp;D)'!AJ$26*(AJ3025-AJ2862-AJ2973+AJ2920),0)</f>
        <v>0.7117407194</v>
      </c>
      <c r="AK3027" s="372">
        <f>IF(AK3025-AK2862-AK2973-AK2920&gt;0,'Assumptions (T&amp;D)'!AK$26*(AK3025-AK2862-AK2973+AK2920),0)</f>
        <v>0.7721398125</v>
      </c>
      <c r="AL3027" s="372">
        <f>IF(AL3025-AL2862-AL2973-AL2920&gt;0,'Assumptions (T&amp;D)'!AL$26*(AL3025-AL2862-AL2973+AL2920),0)</f>
        <v>0.8346437655</v>
      </c>
      <c r="AM3027" s="372">
        <f>IF(AM3025-AM2862-AM2973-AM2920&gt;0,'Assumptions (T&amp;D)'!AM$26*(AM3025-AM2862-AM2973+AM2920),0)</f>
        <v>0.9011715432</v>
      </c>
      <c r="AN3027" s="372">
        <f>IF(AN3025-AN2862-AN2973-AN2920&gt;0,'Assumptions (T&amp;D)'!AN$26*(AN3025-AN2862-AN2973+AN2920),0)</f>
        <v>0.9696563915</v>
      </c>
      <c r="AO3027" s="372">
        <f>IF(AO3025-AO2862-AO2973-AO2920&gt;0,'Assumptions (T&amp;D)'!AO$26*(AO3025-AO2862-AO2973+AO2920),0)</f>
        <v>1.038068312</v>
      </c>
      <c r="AP3027" s="372">
        <f>IF(AP3025-AP2862-AP2973-AP2920&gt;0,'Assumptions (T&amp;D)'!AP$26*(AP3025-AP2862-AP2973+AP2920),0)</f>
        <v>1.108268672</v>
      </c>
      <c r="AQ3027" s="372">
        <f>IF(AQ3025-AQ2862-AQ2973-AQ2920&gt;0,'Assumptions (T&amp;D)'!AQ$26*(AQ3025-AQ2862-AQ2973+AQ2920),0)</f>
        <v>1.180500346</v>
      </c>
      <c r="AR3027" s="372">
        <f>IF(AR3025-AR2862-AR2973-AR2920&gt;0,'Assumptions (T&amp;D)'!AR$26*(AR3025-AR2862-AR2973+AR2920),0)</f>
        <v>1.254742992</v>
      </c>
      <c r="AS3027" s="372">
        <f>IF(AS3025-AS2862-AS2973-AS2920&gt;0,'Assumptions (T&amp;D)'!AS$26*(AS3025-AS2862-AS2973+AS2920),0)</f>
        <v>1.331255733</v>
      </c>
      <c r="AT3027" s="372">
        <f>IF(AT3025-AT2862-AT2973-AT2920&gt;0,'Assumptions (T&amp;D)'!AT$26*(AT3025-AT2862-AT2973+AT2920),0)</f>
        <v>1.409883033</v>
      </c>
      <c r="AU3027" s="372">
        <f>IF(AU3025-AU2862-AU2973-AU2920&gt;0,'Assumptions (T&amp;D)'!AU$26*(AU3025-AU2862-AU2973+AU2920),0)</f>
        <v>1.490678568</v>
      </c>
      <c r="AV3027" s="372">
        <f>IF(AV3025-AV2862-AV2973-AV2920&gt;0,'Assumptions (T&amp;D)'!AV$26*(AV3025-AV2862-AV2973+AV2920),0)</f>
        <v>1.573697312</v>
      </c>
      <c r="AW3027" s="372">
        <f>IF(AW3025-AW2862-AW2973-AW2920&gt;0,'Assumptions (T&amp;D)'!AW$26*(AW3025-AW2862-AW2973+AW2920),0)</f>
        <v>1.658995564</v>
      </c>
      <c r="AX3027" s="372">
        <f>IF(AX3025-AX2862-AX2973-AX2920&gt;0,'Assumptions (T&amp;D)'!AX$26*(AX3025-AX2862-AX2973+AX2920),0)</f>
        <v>1.74663098</v>
      </c>
      <c r="AY3027" s="372">
        <f>IF(AY3025-AY2862-AY2973-AY2920&gt;0,'Assumptions (T&amp;D)'!AY$26*(AY3025-AY2862-AY2973+AY2920),0)</f>
        <v>1.836662603</v>
      </c>
      <c r="AZ3027" s="372">
        <f>IF(AZ3025-AZ2862-AZ2973-AZ2920&gt;0,'Assumptions (T&amp;D)'!AZ$26*(AZ3025-AZ2862-AZ2973+AZ2920),0)</f>
        <v>1.929150897</v>
      </c>
      <c r="BA3027" s="372">
        <f>IF(BA3025-BA2862-BA2973-BA2920&gt;0,'Assumptions (T&amp;D)'!BA$26*(BA3025-BA2862-BA2973+BA2920),0)</f>
        <v>2.024445697</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1881175.2</v>
      </c>
      <c r="C22" s="428">
        <v>1957217.6</v>
      </c>
      <c r="D22" s="428">
        <v>2032304.8</v>
      </c>
      <c r="E22" s="428">
        <v>2119382.4</v>
      </c>
      <c r="F22" s="428">
        <v>2244568.2</v>
      </c>
      <c r="G22" s="428">
        <v>2371764.0</v>
      </c>
      <c r="H22" s="428">
        <v>2477754.7</v>
      </c>
      <c r="I22" s="428">
        <v>2576463.5</v>
      </c>
      <c r="J22" s="428">
        <v>2643003.8</v>
      </c>
      <c r="K22" s="428">
        <v>2632143.9</v>
      </c>
      <c r="L22" s="428">
        <v>2724470.8</v>
      </c>
      <c r="M22" s="428">
        <v>2812841.3</v>
      </c>
      <c r="N22" s="428">
        <v>2902067.6</v>
      </c>
      <c r="O22" s="428">
        <v>2983912.2</v>
      </c>
      <c r="P22" s="428">
        <v>3091927.6</v>
      </c>
      <c r="Q22" s="428">
        <v>3201355.9</v>
      </c>
      <c r="R22" s="428">
        <v>3274633.0</v>
      </c>
      <c r="S22" s="428">
        <v>3367267.8</v>
      </c>
      <c r="T22" s="428">
        <v>3526219.8</v>
      </c>
      <c r="U22" s="428">
        <v>3653833.3</v>
      </c>
      <c r="V22" s="235">
        <f t="shared" ref="V22:AZ22" si="22">U22*(1+V14)</f>
        <v>3798679.319</v>
      </c>
      <c r="W22" s="235">
        <f t="shared" si="22"/>
        <v>3949267.353</v>
      </c>
      <c r="X22" s="235">
        <f t="shared" si="22"/>
        <v>4105825.03</v>
      </c>
      <c r="Y22" s="235">
        <f t="shared" si="22"/>
        <v>4268588.999</v>
      </c>
      <c r="Z22" s="235">
        <f t="shared" si="22"/>
        <v>4437805.29</v>
      </c>
      <c r="AA22" s="235">
        <f t="shared" si="22"/>
        <v>4613729.689</v>
      </c>
      <c r="AB22" s="235">
        <f t="shared" si="22"/>
        <v>4796628.12</v>
      </c>
      <c r="AC22" s="235">
        <f t="shared" si="22"/>
        <v>4986777.048</v>
      </c>
      <c r="AD22" s="235">
        <f t="shared" si="22"/>
        <v>5184463.9</v>
      </c>
      <c r="AE22" s="235">
        <f t="shared" si="22"/>
        <v>5389987.495</v>
      </c>
      <c r="AF22" s="235">
        <f t="shared" si="22"/>
        <v>5603658.498</v>
      </c>
      <c r="AG22" s="235">
        <f t="shared" si="22"/>
        <v>5825799.893</v>
      </c>
      <c r="AH22" s="235">
        <f t="shared" si="22"/>
        <v>6056747.462</v>
      </c>
      <c r="AI22" s="235">
        <f t="shared" si="22"/>
        <v>6296850.303</v>
      </c>
      <c r="AJ22" s="235">
        <f t="shared" si="22"/>
        <v>6546471.351</v>
      </c>
      <c r="AK22" s="235">
        <f t="shared" si="22"/>
        <v>6805987.928</v>
      </c>
      <c r="AL22" s="235">
        <f t="shared" si="22"/>
        <v>7075792.315</v>
      </c>
      <c r="AM22" s="235">
        <f t="shared" si="22"/>
        <v>7356292.343</v>
      </c>
      <c r="AN22" s="235">
        <f t="shared" si="22"/>
        <v>7647912.012</v>
      </c>
      <c r="AO22" s="235">
        <f t="shared" si="22"/>
        <v>7951092.129</v>
      </c>
      <c r="AP22" s="235">
        <f t="shared" si="22"/>
        <v>8266290.975</v>
      </c>
      <c r="AQ22" s="235">
        <f t="shared" si="22"/>
        <v>8593984.998</v>
      </c>
      <c r="AR22" s="235">
        <f t="shared" si="22"/>
        <v>8934669.537</v>
      </c>
      <c r="AS22" s="235">
        <f t="shared" si="22"/>
        <v>9288859.562</v>
      </c>
      <c r="AT22" s="235">
        <f t="shared" si="22"/>
        <v>9657090.463</v>
      </c>
      <c r="AU22" s="235">
        <f t="shared" si="22"/>
        <v>10039918.85</v>
      </c>
      <c r="AV22" s="235">
        <f t="shared" si="22"/>
        <v>10437923.4</v>
      </c>
      <c r="AW22" s="235">
        <f t="shared" si="22"/>
        <v>10851705.72</v>
      </c>
      <c r="AX22" s="235">
        <f t="shared" si="22"/>
        <v>11281891.3</v>
      </c>
      <c r="AY22" s="235">
        <f t="shared" si="22"/>
        <v>11729130.37</v>
      </c>
      <c r="AZ22" s="235">
        <f t="shared" si="22"/>
        <v>12194099</v>
      </c>
    </row>
    <row r="23" ht="15.75" customHeight="1">
      <c r="A23" s="61" t="s">
        <v>480</v>
      </c>
      <c r="B23" s="426">
        <f t="shared" ref="B23:AZ23" si="23">B$22*$S$18/B$18</f>
        <v>2597154.972</v>
      </c>
      <c r="C23" s="426">
        <f t="shared" si="23"/>
        <v>2644142.256</v>
      </c>
      <c r="D23" s="426">
        <f t="shared" si="23"/>
        <v>2702830.852</v>
      </c>
      <c r="E23" s="426">
        <f t="shared" si="23"/>
        <v>2767247.089</v>
      </c>
      <c r="F23" s="426">
        <f t="shared" si="23"/>
        <v>2853868.529</v>
      </c>
      <c r="G23" s="426">
        <f t="shared" si="23"/>
        <v>2924496.891</v>
      </c>
      <c r="H23" s="426">
        <f t="shared" si="23"/>
        <v>2965447.686</v>
      </c>
      <c r="I23" s="426">
        <f t="shared" si="23"/>
        <v>3002917.632</v>
      </c>
      <c r="J23" s="426">
        <f t="shared" si="23"/>
        <v>3021695.76</v>
      </c>
      <c r="K23" s="426">
        <f t="shared" si="23"/>
        <v>2986512.567</v>
      </c>
      <c r="L23" s="426">
        <f t="shared" si="23"/>
        <v>3055663.344</v>
      </c>
      <c r="M23" s="426">
        <f t="shared" si="23"/>
        <v>3090224.208</v>
      </c>
      <c r="N23" s="426">
        <f t="shared" si="23"/>
        <v>3128254.442</v>
      </c>
      <c r="O23" s="426">
        <f t="shared" si="23"/>
        <v>3161004.618</v>
      </c>
      <c r="P23" s="426">
        <f t="shared" si="23"/>
        <v>3215924.377</v>
      </c>
      <c r="Q23" s="426">
        <f t="shared" si="23"/>
        <v>3295424.498</v>
      </c>
      <c r="R23" s="426">
        <f t="shared" si="23"/>
        <v>3336314.639</v>
      </c>
      <c r="S23" s="426">
        <f t="shared" si="23"/>
        <v>3367267.8</v>
      </c>
      <c r="T23" s="426">
        <f t="shared" si="23"/>
        <v>3442365.477</v>
      </c>
      <c r="U23" s="422">
        <f t="shared" si="23"/>
        <v>3498688.474</v>
      </c>
      <c r="V23" s="429">
        <f t="shared" si="23"/>
        <v>3567780.47</v>
      </c>
      <c r="W23" s="429">
        <f t="shared" si="23"/>
        <v>3638236.893</v>
      </c>
      <c r="X23" s="429">
        <f t="shared" si="23"/>
        <v>3710084.687</v>
      </c>
      <c r="Y23" s="429">
        <f t="shared" si="23"/>
        <v>3783351.329</v>
      </c>
      <c r="Z23" s="429">
        <f t="shared" si="23"/>
        <v>3858064.839</v>
      </c>
      <c r="AA23" s="429">
        <f t="shared" si="23"/>
        <v>3934253.789</v>
      </c>
      <c r="AB23" s="429">
        <f t="shared" si="23"/>
        <v>4011947.316</v>
      </c>
      <c r="AC23" s="429">
        <f t="shared" si="23"/>
        <v>4091175.133</v>
      </c>
      <c r="AD23" s="429">
        <f t="shared" si="23"/>
        <v>4171967.538</v>
      </c>
      <c r="AE23" s="429">
        <f t="shared" si="23"/>
        <v>4254355.429</v>
      </c>
      <c r="AF23" s="429">
        <f t="shared" si="23"/>
        <v>4338370.314</v>
      </c>
      <c r="AG23" s="429">
        <f t="shared" si="23"/>
        <v>4424044.322</v>
      </c>
      <c r="AH23" s="429">
        <f t="shared" si="23"/>
        <v>4511410.218</v>
      </c>
      <c r="AI23" s="429">
        <f t="shared" si="23"/>
        <v>4600501.413</v>
      </c>
      <c r="AJ23" s="429">
        <f t="shared" si="23"/>
        <v>4691351.978</v>
      </c>
      <c r="AK23" s="429">
        <f t="shared" si="23"/>
        <v>4783996.658</v>
      </c>
      <c r="AL23" s="429">
        <f t="shared" si="23"/>
        <v>4878470.882</v>
      </c>
      <c r="AM23" s="429">
        <f t="shared" si="23"/>
        <v>4974810.78</v>
      </c>
      <c r="AN23" s="429">
        <f t="shared" si="23"/>
        <v>5073053.196</v>
      </c>
      <c r="AO23" s="429">
        <f t="shared" si="23"/>
        <v>5173235.7</v>
      </c>
      <c r="AP23" s="429">
        <f t="shared" si="23"/>
        <v>5275396.605</v>
      </c>
      <c r="AQ23" s="429">
        <f t="shared" si="23"/>
        <v>5379574.981</v>
      </c>
      <c r="AR23" s="429">
        <f t="shared" si="23"/>
        <v>5485810.668</v>
      </c>
      <c r="AS23" s="429">
        <f t="shared" si="23"/>
        <v>5594144.294</v>
      </c>
      <c r="AT23" s="429">
        <f t="shared" si="23"/>
        <v>5704617.29</v>
      </c>
      <c r="AU23" s="429">
        <f t="shared" si="23"/>
        <v>5817271.903</v>
      </c>
      <c r="AV23" s="429">
        <f t="shared" si="23"/>
        <v>5932151.216</v>
      </c>
      <c r="AW23" s="429">
        <f t="shared" si="23"/>
        <v>6049299.162</v>
      </c>
      <c r="AX23" s="429">
        <f t="shared" si="23"/>
        <v>6168760.542</v>
      </c>
      <c r="AY23" s="429">
        <f t="shared" si="23"/>
        <v>6290581.042</v>
      </c>
      <c r="AZ23" s="429">
        <f t="shared" si="23"/>
        <v>6414807.25</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51.709649</v>
      </c>
      <c r="C28" s="433">
        <v>51.991914</v>
      </c>
      <c r="D28" s="433">
        <v>52.293441</v>
      </c>
      <c r="E28" s="433">
        <v>52.590064</v>
      </c>
      <c r="F28" s="433">
        <v>52.88114</v>
      </c>
      <c r="G28" s="433">
        <v>53.150288</v>
      </c>
      <c r="H28" s="433">
        <v>53.431893</v>
      </c>
      <c r="I28" s="433">
        <v>53.683575</v>
      </c>
      <c r="J28" s="433">
        <v>53.951525</v>
      </c>
      <c r="K28" s="433">
        <v>54.256488</v>
      </c>
      <c r="L28" s="433">
        <v>54.562496</v>
      </c>
      <c r="M28" s="433">
        <v>54.807769</v>
      </c>
      <c r="N28" s="433">
        <v>55.026038</v>
      </c>
      <c r="O28" s="433">
        <v>55.221075</v>
      </c>
      <c r="P28" s="433">
        <v>55.388154</v>
      </c>
      <c r="Q28" s="433">
        <v>55.508764</v>
      </c>
      <c r="R28" s="433">
        <v>55.613644</v>
      </c>
      <c r="S28" s="433">
        <v>55.756908</v>
      </c>
      <c r="T28" s="433">
        <v>55.909285</v>
      </c>
      <c r="U28" s="253">
        <f>(V28+T28)/2</f>
        <v>56.19215821</v>
      </c>
      <c r="V28" s="433">
        <v>56.4750314201</v>
      </c>
      <c r="W28" s="253">
        <f t="shared" ref="W28:AE28" si="35">($AF28-$V28)*0.1+V28</f>
        <v>56.66733126</v>
      </c>
      <c r="X28" s="253">
        <f t="shared" si="35"/>
        <v>56.8596311</v>
      </c>
      <c r="Y28" s="253">
        <f t="shared" si="35"/>
        <v>57.05193094</v>
      </c>
      <c r="Z28" s="253">
        <f t="shared" si="35"/>
        <v>57.24423078</v>
      </c>
      <c r="AA28" s="253">
        <f t="shared" si="35"/>
        <v>57.43653061</v>
      </c>
      <c r="AB28" s="253">
        <f t="shared" si="35"/>
        <v>57.62883045</v>
      </c>
      <c r="AC28" s="253">
        <f t="shared" si="35"/>
        <v>57.82113029</v>
      </c>
      <c r="AD28" s="253">
        <f t="shared" si="35"/>
        <v>58.01343013</v>
      </c>
      <c r="AE28" s="253">
        <f t="shared" si="35"/>
        <v>58.20572997</v>
      </c>
      <c r="AF28" s="433">
        <v>58.3980298083</v>
      </c>
      <c r="AG28" s="253">
        <f t="shared" ref="AG28:AO28" si="36">($AP28-$AF28)*0.1+AF28</f>
        <v>58.49323748</v>
      </c>
      <c r="AH28" s="253">
        <f t="shared" si="36"/>
        <v>58.58844515</v>
      </c>
      <c r="AI28" s="253">
        <f t="shared" si="36"/>
        <v>58.68365282</v>
      </c>
      <c r="AJ28" s="253">
        <f t="shared" si="36"/>
        <v>58.77886049</v>
      </c>
      <c r="AK28" s="253">
        <f t="shared" si="36"/>
        <v>58.87406816</v>
      </c>
      <c r="AL28" s="253">
        <f t="shared" si="36"/>
        <v>58.96927583</v>
      </c>
      <c r="AM28" s="253">
        <f t="shared" si="36"/>
        <v>59.0644835</v>
      </c>
      <c r="AN28" s="253">
        <f t="shared" si="36"/>
        <v>59.15969117</v>
      </c>
      <c r="AO28" s="253">
        <f t="shared" si="36"/>
        <v>59.25489884</v>
      </c>
      <c r="AP28" s="433">
        <v>59.350106505</v>
      </c>
      <c r="AQ28" s="253">
        <f t="shared" ref="AQ28:AY28" si="37">($AZ28-$AP28)*0.1+AP28</f>
        <v>59.45448298</v>
      </c>
      <c r="AR28" s="253">
        <f t="shared" si="37"/>
        <v>59.55885945</v>
      </c>
      <c r="AS28" s="253">
        <f t="shared" si="37"/>
        <v>59.66323593</v>
      </c>
      <c r="AT28" s="253">
        <f t="shared" si="37"/>
        <v>59.7676124</v>
      </c>
      <c r="AU28" s="253">
        <f t="shared" si="37"/>
        <v>59.87198888</v>
      </c>
      <c r="AV28" s="253">
        <f t="shared" si="37"/>
        <v>59.97636535</v>
      </c>
      <c r="AW28" s="253">
        <f t="shared" si="37"/>
        <v>60.08074182</v>
      </c>
      <c r="AX28" s="253">
        <f t="shared" si="37"/>
        <v>60.1851183</v>
      </c>
      <c r="AY28" s="253">
        <f t="shared" si="37"/>
        <v>60.28949477</v>
      </c>
      <c r="AZ28" s="433">
        <v>60.393871247</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0.717708</v>
      </c>
      <c r="C3" s="440">
        <v>0.673419</v>
      </c>
      <c r="D3" s="440">
        <v>0.684069</v>
      </c>
      <c r="E3" s="440">
        <v>0.741386</v>
      </c>
      <c r="F3" s="440">
        <v>0.732371</v>
      </c>
      <c r="G3" s="440">
        <v>0.735175</v>
      </c>
      <c r="H3" s="440">
        <v>0.661622</v>
      </c>
      <c r="I3" s="440">
        <v>0.723566</v>
      </c>
      <c r="J3" s="440">
        <v>0.734374</v>
      </c>
      <c r="K3" s="440">
        <v>0.738285</v>
      </c>
      <c r="L3" s="440">
        <v>0.730927</v>
      </c>
      <c r="M3" s="440">
        <v>0.734967</v>
      </c>
      <c r="N3" s="440">
        <v>0.673653</v>
      </c>
      <c r="O3" s="440">
        <v>0.749853</v>
      </c>
      <c r="P3" s="440">
        <v>0.82591</v>
      </c>
      <c r="Q3" s="440">
        <v>0.747001</v>
      </c>
      <c r="R3" s="440">
        <v>0.706308</v>
      </c>
      <c r="S3" s="440">
        <v>0.712696</v>
      </c>
      <c r="T3" s="168">
        <f t="shared" ref="T3:AY3" si="1">$S$3+(T$1-$S$1)/($AZ$1-$S$1)*($AZ$3-$S$3)</f>
        <v>0.7178139337</v>
      </c>
      <c r="U3" s="168">
        <f t="shared" si="1"/>
        <v>0.7229318674</v>
      </c>
      <c r="V3" s="168">
        <f t="shared" si="1"/>
        <v>0.7280498011</v>
      </c>
      <c r="W3" s="168">
        <f t="shared" si="1"/>
        <v>0.7331677348</v>
      </c>
      <c r="X3" s="168">
        <f t="shared" si="1"/>
        <v>0.7382856685</v>
      </c>
      <c r="Y3" s="168">
        <f t="shared" si="1"/>
        <v>0.7434036023</v>
      </c>
      <c r="Z3" s="168">
        <f t="shared" si="1"/>
        <v>0.748521536</v>
      </c>
      <c r="AA3" s="168">
        <f t="shared" si="1"/>
        <v>0.7536394697</v>
      </c>
      <c r="AB3" s="168">
        <f t="shared" si="1"/>
        <v>0.7587574034</v>
      </c>
      <c r="AC3" s="168">
        <f t="shared" si="1"/>
        <v>0.7638753371</v>
      </c>
      <c r="AD3" s="168">
        <f t="shared" si="1"/>
        <v>0.7689932708</v>
      </c>
      <c r="AE3" s="168">
        <f t="shared" si="1"/>
        <v>0.7741112045</v>
      </c>
      <c r="AF3" s="168">
        <f t="shared" si="1"/>
        <v>0.7792291382</v>
      </c>
      <c r="AG3" s="168">
        <f t="shared" si="1"/>
        <v>0.7843470719</v>
      </c>
      <c r="AH3" s="168">
        <f t="shared" si="1"/>
        <v>0.7894650056</v>
      </c>
      <c r="AI3" s="168">
        <f t="shared" si="1"/>
        <v>0.7945829393</v>
      </c>
      <c r="AJ3" s="168">
        <f t="shared" si="1"/>
        <v>0.799700873</v>
      </c>
      <c r="AK3" s="168">
        <f t="shared" si="1"/>
        <v>0.8048188068</v>
      </c>
      <c r="AL3" s="168">
        <f t="shared" si="1"/>
        <v>0.8099367405</v>
      </c>
      <c r="AM3" s="168">
        <f t="shared" si="1"/>
        <v>0.8150546742</v>
      </c>
      <c r="AN3" s="168">
        <f t="shared" si="1"/>
        <v>0.8201726079</v>
      </c>
      <c r="AO3" s="168">
        <f t="shared" si="1"/>
        <v>0.8252905416</v>
      </c>
      <c r="AP3" s="168">
        <f t="shared" si="1"/>
        <v>0.8304084753</v>
      </c>
      <c r="AQ3" s="168">
        <f t="shared" si="1"/>
        <v>0.835526409</v>
      </c>
      <c r="AR3" s="168">
        <f t="shared" si="1"/>
        <v>0.8406443427</v>
      </c>
      <c r="AS3" s="168">
        <f t="shared" si="1"/>
        <v>0.8457622764</v>
      </c>
      <c r="AT3" s="168">
        <f t="shared" si="1"/>
        <v>0.8508802101</v>
      </c>
      <c r="AU3" s="168">
        <f t="shared" si="1"/>
        <v>0.8559981438</v>
      </c>
      <c r="AV3" s="168">
        <f t="shared" si="1"/>
        <v>0.8611160775</v>
      </c>
      <c r="AW3" s="168">
        <f t="shared" si="1"/>
        <v>0.8662340113</v>
      </c>
      <c r="AX3" s="168">
        <f t="shared" si="1"/>
        <v>0.871351945</v>
      </c>
      <c r="AY3" s="168">
        <f t="shared" si="1"/>
        <v>0.8764698787</v>
      </c>
      <c r="AZ3" s="205">
        <v>0.881587812382736</v>
      </c>
    </row>
    <row r="4">
      <c r="A4" s="439" t="s">
        <v>487</v>
      </c>
      <c r="B4" s="441"/>
      <c r="C4" s="441"/>
      <c r="D4" s="441"/>
      <c r="E4" s="441"/>
      <c r="F4" s="441"/>
      <c r="G4" s="441"/>
      <c r="H4" s="441"/>
      <c r="I4" s="441"/>
      <c r="J4" s="441"/>
      <c r="K4" s="441"/>
      <c r="L4" s="441"/>
      <c r="M4" s="441"/>
      <c r="N4" s="441"/>
      <c r="O4" s="441"/>
      <c r="P4" s="441"/>
      <c r="Q4" s="441"/>
      <c r="R4" s="442">
        <v>0.29238999817985</v>
      </c>
      <c r="S4" s="168">
        <f t="shared" ref="S4:AY4" si="2">$R$4+(S$1-$R$1)/($AZ$1-$R$1)*($AZ$4-$R$4)</f>
        <v>0.2927433036</v>
      </c>
      <c r="T4" s="168">
        <f t="shared" si="2"/>
        <v>0.2930966091</v>
      </c>
      <c r="U4" s="168">
        <f t="shared" si="2"/>
        <v>0.2934499145</v>
      </c>
      <c r="V4" s="168">
        <f t="shared" si="2"/>
        <v>0.2938032199</v>
      </c>
      <c r="W4" s="168">
        <f t="shared" si="2"/>
        <v>0.2941565254</v>
      </c>
      <c r="X4" s="168">
        <f t="shared" si="2"/>
        <v>0.2945098308</v>
      </c>
      <c r="Y4" s="168">
        <f t="shared" si="2"/>
        <v>0.2948631362</v>
      </c>
      <c r="Z4" s="168">
        <f t="shared" si="2"/>
        <v>0.2952164417</v>
      </c>
      <c r="AA4" s="168">
        <f t="shared" si="2"/>
        <v>0.2955697471</v>
      </c>
      <c r="AB4" s="168">
        <f t="shared" si="2"/>
        <v>0.2959230526</v>
      </c>
      <c r="AC4" s="168">
        <f t="shared" si="2"/>
        <v>0.296276358</v>
      </c>
      <c r="AD4" s="168">
        <f t="shared" si="2"/>
        <v>0.2966296634</v>
      </c>
      <c r="AE4" s="168">
        <f t="shared" si="2"/>
        <v>0.2969829689</v>
      </c>
      <c r="AF4" s="168">
        <f t="shared" si="2"/>
        <v>0.2973362743</v>
      </c>
      <c r="AG4" s="168">
        <f t="shared" si="2"/>
        <v>0.2976895798</v>
      </c>
      <c r="AH4" s="168">
        <f t="shared" si="2"/>
        <v>0.2980428852</v>
      </c>
      <c r="AI4" s="168">
        <f t="shared" si="2"/>
        <v>0.2983961906</v>
      </c>
      <c r="AJ4" s="168">
        <f t="shared" si="2"/>
        <v>0.2987494961</v>
      </c>
      <c r="AK4" s="168">
        <f t="shared" si="2"/>
        <v>0.2991028015</v>
      </c>
      <c r="AL4" s="168">
        <f t="shared" si="2"/>
        <v>0.2994561069</v>
      </c>
      <c r="AM4" s="168">
        <f t="shared" si="2"/>
        <v>0.2998094124</v>
      </c>
      <c r="AN4" s="168">
        <f t="shared" si="2"/>
        <v>0.3001627178</v>
      </c>
      <c r="AO4" s="168">
        <f t="shared" si="2"/>
        <v>0.3005160233</v>
      </c>
      <c r="AP4" s="168">
        <f t="shared" si="2"/>
        <v>0.3008693287</v>
      </c>
      <c r="AQ4" s="168">
        <f t="shared" si="2"/>
        <v>0.3012226341</v>
      </c>
      <c r="AR4" s="168">
        <f t="shared" si="2"/>
        <v>0.3015759396</v>
      </c>
      <c r="AS4" s="168">
        <f t="shared" si="2"/>
        <v>0.301929245</v>
      </c>
      <c r="AT4" s="168">
        <f t="shared" si="2"/>
        <v>0.3022825504</v>
      </c>
      <c r="AU4" s="168">
        <f t="shared" si="2"/>
        <v>0.3026358559</v>
      </c>
      <c r="AV4" s="168">
        <f t="shared" si="2"/>
        <v>0.3029891613</v>
      </c>
      <c r="AW4" s="168">
        <f t="shared" si="2"/>
        <v>0.3033424668</v>
      </c>
      <c r="AX4" s="168">
        <f t="shared" si="2"/>
        <v>0.3036957722</v>
      </c>
      <c r="AY4" s="168">
        <f t="shared" si="2"/>
        <v>0.3040490776</v>
      </c>
      <c r="AZ4" s="443">
        <f>Inputs!H18</f>
        <v>0.3044023831</v>
      </c>
    </row>
    <row r="5">
      <c r="A5" s="439" t="s">
        <v>488</v>
      </c>
      <c r="B5" s="441"/>
      <c r="C5" s="441"/>
      <c r="D5" s="441"/>
      <c r="E5" s="441"/>
      <c r="F5" s="441"/>
      <c r="G5" s="441"/>
      <c r="H5" s="441"/>
      <c r="I5" s="441"/>
      <c r="J5" s="441"/>
      <c r="K5" s="441"/>
      <c r="L5" s="441"/>
      <c r="M5" s="441"/>
      <c r="N5" s="441"/>
      <c r="O5" s="441"/>
      <c r="P5" s="441"/>
      <c r="Q5" s="441"/>
      <c r="R5" s="442">
        <v>0.68758900182015</v>
      </c>
      <c r="S5" s="168">
        <f t="shared" ref="S5:AY5" si="3">$R$5+(S$1-$R$1)/($AZ$1-$R$1)*($AZ$5-$R$5)</f>
        <v>0.6825032924</v>
      </c>
      <c r="T5" s="168">
        <f t="shared" si="3"/>
        <v>0.6774175829</v>
      </c>
      <c r="U5" s="168">
        <f t="shared" si="3"/>
        <v>0.6723318734</v>
      </c>
      <c r="V5" s="168">
        <f t="shared" si="3"/>
        <v>0.667246164</v>
      </c>
      <c r="W5" s="168">
        <f t="shared" si="3"/>
        <v>0.6621604545</v>
      </c>
      <c r="X5" s="168">
        <f t="shared" si="3"/>
        <v>0.6570747451</v>
      </c>
      <c r="Y5" s="168">
        <f t="shared" si="3"/>
        <v>0.6519890356</v>
      </c>
      <c r="Z5" s="168">
        <f t="shared" si="3"/>
        <v>0.6469033261</v>
      </c>
      <c r="AA5" s="168">
        <f t="shared" si="3"/>
        <v>0.6418176167</v>
      </c>
      <c r="AB5" s="168">
        <f t="shared" si="3"/>
        <v>0.6367319072</v>
      </c>
      <c r="AC5" s="168">
        <f t="shared" si="3"/>
        <v>0.6316461978</v>
      </c>
      <c r="AD5" s="168">
        <f t="shared" si="3"/>
        <v>0.6265604883</v>
      </c>
      <c r="AE5" s="168">
        <f t="shared" si="3"/>
        <v>0.6214747789</v>
      </c>
      <c r="AF5" s="168">
        <f t="shared" si="3"/>
        <v>0.6163890694</v>
      </c>
      <c r="AG5" s="168">
        <f t="shared" si="3"/>
        <v>0.6113033599</v>
      </c>
      <c r="AH5" s="168">
        <f t="shared" si="3"/>
        <v>0.6062176505</v>
      </c>
      <c r="AI5" s="168">
        <f t="shared" si="3"/>
        <v>0.601131941</v>
      </c>
      <c r="AJ5" s="168">
        <f t="shared" si="3"/>
        <v>0.5960462316</v>
      </c>
      <c r="AK5" s="168">
        <f t="shared" si="3"/>
        <v>0.5909605221</v>
      </c>
      <c r="AL5" s="168">
        <f t="shared" si="3"/>
        <v>0.5858748126</v>
      </c>
      <c r="AM5" s="168">
        <f t="shared" si="3"/>
        <v>0.5807891032</v>
      </c>
      <c r="AN5" s="168">
        <f t="shared" si="3"/>
        <v>0.5757033937</v>
      </c>
      <c r="AO5" s="168">
        <f t="shared" si="3"/>
        <v>0.5706176843</v>
      </c>
      <c r="AP5" s="168">
        <f t="shared" si="3"/>
        <v>0.5655319748</v>
      </c>
      <c r="AQ5" s="168">
        <f t="shared" si="3"/>
        <v>0.5604462653</v>
      </c>
      <c r="AR5" s="168">
        <f t="shared" si="3"/>
        <v>0.5553605559</v>
      </c>
      <c r="AS5" s="168">
        <f t="shared" si="3"/>
        <v>0.5502748464</v>
      </c>
      <c r="AT5" s="168">
        <f t="shared" si="3"/>
        <v>0.545189137</v>
      </c>
      <c r="AU5" s="168">
        <f t="shared" si="3"/>
        <v>0.5401034275</v>
      </c>
      <c r="AV5" s="168">
        <f t="shared" si="3"/>
        <v>0.535017718</v>
      </c>
      <c r="AW5" s="168">
        <f t="shared" si="3"/>
        <v>0.5299320086</v>
      </c>
      <c r="AX5" s="168">
        <f t="shared" si="3"/>
        <v>0.5248462991</v>
      </c>
      <c r="AY5" s="168">
        <f t="shared" si="3"/>
        <v>0.5197605897</v>
      </c>
      <c r="AZ5" s="443">
        <f>Inputs!H19</f>
        <v>0.5146748802</v>
      </c>
    </row>
    <row r="6">
      <c r="A6" s="439" t="s">
        <v>489</v>
      </c>
      <c r="B6" s="444">
        <v>1.154291</v>
      </c>
      <c r="C6" s="444">
        <v>1.058967</v>
      </c>
      <c r="D6" s="444">
        <v>1.079489</v>
      </c>
      <c r="E6" s="444">
        <v>1.192136</v>
      </c>
      <c r="F6" s="444">
        <v>1.125271</v>
      </c>
      <c r="G6" s="444">
        <v>1.12581</v>
      </c>
      <c r="H6" s="444">
        <v>0.948376</v>
      </c>
      <c r="I6" s="444">
        <v>1.063105</v>
      </c>
      <c r="J6" s="444">
        <v>1.061902</v>
      </c>
      <c r="K6" s="444">
        <v>1.053324</v>
      </c>
      <c r="L6" s="444">
        <v>1.035891</v>
      </c>
      <c r="M6" s="444">
        <v>1.00596</v>
      </c>
      <c r="N6" s="444">
        <v>0.897131</v>
      </c>
      <c r="O6" s="444">
        <v>1.073123</v>
      </c>
      <c r="P6" s="444">
        <v>1.176114</v>
      </c>
      <c r="Q6" s="444">
        <v>1.081546</v>
      </c>
      <c r="R6" s="445">
        <f t="shared" ref="R6:AZ6" si="4">sum(R4:R5)</f>
        <v>0.979979</v>
      </c>
      <c r="S6" s="445">
        <f t="shared" si="4"/>
        <v>0.975246596</v>
      </c>
      <c r="T6" s="445">
        <f t="shared" si="4"/>
        <v>0.970514192</v>
      </c>
      <c r="U6" s="445">
        <f t="shared" si="4"/>
        <v>0.9657817879</v>
      </c>
      <c r="V6" s="445">
        <f t="shared" si="4"/>
        <v>0.9610493839</v>
      </c>
      <c r="W6" s="445">
        <f t="shared" si="4"/>
        <v>0.9563169799</v>
      </c>
      <c r="X6" s="445">
        <f t="shared" si="4"/>
        <v>0.9515845759</v>
      </c>
      <c r="Y6" s="445">
        <f t="shared" si="4"/>
        <v>0.9468521719</v>
      </c>
      <c r="Z6" s="445">
        <f t="shared" si="4"/>
        <v>0.9421197678</v>
      </c>
      <c r="AA6" s="445">
        <f t="shared" si="4"/>
        <v>0.9373873638</v>
      </c>
      <c r="AB6" s="445">
        <f t="shared" si="4"/>
        <v>0.9326549598</v>
      </c>
      <c r="AC6" s="445">
        <f t="shared" si="4"/>
        <v>0.9279225558</v>
      </c>
      <c r="AD6" s="445">
        <f t="shared" si="4"/>
        <v>0.9231901517</v>
      </c>
      <c r="AE6" s="445">
        <f t="shared" si="4"/>
        <v>0.9184577477</v>
      </c>
      <c r="AF6" s="445">
        <f t="shared" si="4"/>
        <v>0.9137253437</v>
      </c>
      <c r="AG6" s="445">
        <f t="shared" si="4"/>
        <v>0.9089929397</v>
      </c>
      <c r="AH6" s="445">
        <f t="shared" si="4"/>
        <v>0.9042605357</v>
      </c>
      <c r="AI6" s="445">
        <f t="shared" si="4"/>
        <v>0.8995281316</v>
      </c>
      <c r="AJ6" s="445">
        <f t="shared" si="4"/>
        <v>0.8947957276</v>
      </c>
      <c r="AK6" s="445">
        <f t="shared" si="4"/>
        <v>0.8900633236</v>
      </c>
      <c r="AL6" s="445">
        <f t="shared" si="4"/>
        <v>0.8853309196</v>
      </c>
      <c r="AM6" s="445">
        <f t="shared" si="4"/>
        <v>0.8805985156</v>
      </c>
      <c r="AN6" s="445">
        <f t="shared" si="4"/>
        <v>0.8758661115</v>
      </c>
      <c r="AO6" s="445">
        <f t="shared" si="4"/>
        <v>0.8711337075</v>
      </c>
      <c r="AP6" s="445">
        <f t="shared" si="4"/>
        <v>0.8664013035</v>
      </c>
      <c r="AQ6" s="445">
        <f t="shared" si="4"/>
        <v>0.8616688995</v>
      </c>
      <c r="AR6" s="445">
        <f t="shared" si="4"/>
        <v>0.8569364955</v>
      </c>
      <c r="AS6" s="445">
        <f t="shared" si="4"/>
        <v>0.8522040914</v>
      </c>
      <c r="AT6" s="445">
        <f t="shared" si="4"/>
        <v>0.8474716874</v>
      </c>
      <c r="AU6" s="445">
        <f t="shared" si="4"/>
        <v>0.8427392834</v>
      </c>
      <c r="AV6" s="445">
        <f t="shared" si="4"/>
        <v>0.8380068794</v>
      </c>
      <c r="AW6" s="445">
        <f t="shared" si="4"/>
        <v>0.8332744753</v>
      </c>
      <c r="AX6" s="445">
        <f t="shared" si="4"/>
        <v>0.8285420713</v>
      </c>
      <c r="AY6" s="445">
        <f t="shared" si="4"/>
        <v>0.8238096673</v>
      </c>
      <c r="AZ6" s="445">
        <f t="shared" si="4"/>
        <v>0.8190772633</v>
      </c>
    </row>
    <row r="7">
      <c r="A7" s="439" t="s">
        <v>490</v>
      </c>
      <c r="B7" s="444">
        <v>1.006756</v>
      </c>
      <c r="C7" s="444">
        <v>0.884246</v>
      </c>
      <c r="D7" s="444">
        <v>0.918464</v>
      </c>
      <c r="E7" s="444">
        <v>0.862585</v>
      </c>
      <c r="F7" s="444">
        <v>0.893347</v>
      </c>
      <c r="G7" s="444">
        <v>0.865389</v>
      </c>
      <c r="H7" s="444">
        <v>0.848185</v>
      </c>
      <c r="I7" s="444">
        <v>0.851177</v>
      </c>
      <c r="J7" s="444">
        <v>0.822115</v>
      </c>
      <c r="K7" s="444">
        <v>0.735969</v>
      </c>
      <c r="L7" s="444">
        <v>0.813278</v>
      </c>
      <c r="M7" s="444">
        <v>0.861401</v>
      </c>
      <c r="N7" s="444">
        <v>0.926277</v>
      </c>
      <c r="O7" s="444">
        <v>1.025989</v>
      </c>
      <c r="P7" s="444">
        <v>1.160271</v>
      </c>
      <c r="Q7" s="444">
        <v>1.13644</v>
      </c>
      <c r="R7" s="444">
        <v>1.170885</v>
      </c>
      <c r="S7" s="444">
        <v>1.207516</v>
      </c>
      <c r="T7" s="299">
        <f t="shared" ref="T7:AY7" si="5">$S$7+(T$1-$S$1)/($AZ$1-$S$1)*($AZ$7-$S$7)</f>
        <v>1.227481185</v>
      </c>
      <c r="U7" s="299">
        <f t="shared" si="5"/>
        <v>1.24744637</v>
      </c>
      <c r="V7" s="299">
        <f t="shared" si="5"/>
        <v>1.267411555</v>
      </c>
      <c r="W7" s="299">
        <f t="shared" si="5"/>
        <v>1.287376741</v>
      </c>
      <c r="X7" s="299">
        <f t="shared" si="5"/>
        <v>1.307341926</v>
      </c>
      <c r="Y7" s="299">
        <f t="shared" si="5"/>
        <v>1.327307111</v>
      </c>
      <c r="Z7" s="299">
        <f t="shared" si="5"/>
        <v>1.347272296</v>
      </c>
      <c r="AA7" s="299">
        <f t="shared" si="5"/>
        <v>1.367237481</v>
      </c>
      <c r="AB7" s="299">
        <f t="shared" si="5"/>
        <v>1.387202666</v>
      </c>
      <c r="AC7" s="299">
        <f t="shared" si="5"/>
        <v>1.407167851</v>
      </c>
      <c r="AD7" s="299">
        <f t="shared" si="5"/>
        <v>1.427133037</v>
      </c>
      <c r="AE7" s="299">
        <f t="shared" si="5"/>
        <v>1.447098222</v>
      </c>
      <c r="AF7" s="299">
        <f t="shared" si="5"/>
        <v>1.467063407</v>
      </c>
      <c r="AG7" s="299">
        <f t="shared" si="5"/>
        <v>1.487028592</v>
      </c>
      <c r="AH7" s="299">
        <f t="shared" si="5"/>
        <v>1.506993777</v>
      </c>
      <c r="AI7" s="299">
        <f t="shared" si="5"/>
        <v>1.526958962</v>
      </c>
      <c r="AJ7" s="299">
        <f t="shared" si="5"/>
        <v>1.546924147</v>
      </c>
      <c r="AK7" s="299">
        <f t="shared" si="5"/>
        <v>1.566889332</v>
      </c>
      <c r="AL7" s="299">
        <f t="shared" si="5"/>
        <v>1.586854518</v>
      </c>
      <c r="AM7" s="299">
        <f t="shared" si="5"/>
        <v>1.606819703</v>
      </c>
      <c r="AN7" s="299">
        <f t="shared" si="5"/>
        <v>1.626784888</v>
      </c>
      <c r="AO7" s="299">
        <f t="shared" si="5"/>
        <v>1.646750073</v>
      </c>
      <c r="AP7" s="299">
        <f t="shared" si="5"/>
        <v>1.666715258</v>
      </c>
      <c r="AQ7" s="299">
        <f t="shared" si="5"/>
        <v>1.686680443</v>
      </c>
      <c r="AR7" s="299">
        <f t="shared" si="5"/>
        <v>1.706645628</v>
      </c>
      <c r="AS7" s="299">
        <f t="shared" si="5"/>
        <v>1.726610814</v>
      </c>
      <c r="AT7" s="299">
        <f t="shared" si="5"/>
        <v>1.746575999</v>
      </c>
      <c r="AU7" s="299">
        <f t="shared" si="5"/>
        <v>1.766541184</v>
      </c>
      <c r="AV7" s="299">
        <f t="shared" si="5"/>
        <v>1.786506369</v>
      </c>
      <c r="AW7" s="299">
        <f t="shared" si="5"/>
        <v>1.806471554</v>
      </c>
      <c r="AX7" s="299">
        <f t="shared" si="5"/>
        <v>1.826436739</v>
      </c>
      <c r="AY7" s="299">
        <f t="shared" si="5"/>
        <v>1.846401924</v>
      </c>
      <c r="AZ7" s="446">
        <v>1.86636710957058</v>
      </c>
    </row>
    <row r="8">
      <c r="A8" s="439" t="s">
        <v>491</v>
      </c>
      <c r="B8" s="444">
        <v>0.125125</v>
      </c>
      <c r="C8" s="444">
        <v>0.115795</v>
      </c>
      <c r="D8" s="444">
        <v>0.118404</v>
      </c>
      <c r="E8" s="444">
        <v>0.099288</v>
      </c>
      <c r="F8" s="444">
        <v>0.087086</v>
      </c>
      <c r="G8" s="444">
        <v>0.086693</v>
      </c>
      <c r="H8" s="444">
        <v>0.08078</v>
      </c>
      <c r="I8" s="444">
        <v>0.098507</v>
      </c>
      <c r="J8" s="444">
        <v>0.09885</v>
      </c>
      <c r="K8" s="444">
        <v>0.112761</v>
      </c>
      <c r="L8" s="444">
        <v>0.127504</v>
      </c>
      <c r="M8" s="444">
        <v>0.134552</v>
      </c>
      <c r="N8" s="444">
        <v>0.118413</v>
      </c>
      <c r="O8" s="444">
        <v>0.112909</v>
      </c>
      <c r="P8" s="444">
        <v>0.133285</v>
      </c>
      <c r="Q8" s="444">
        <v>0.137502</v>
      </c>
      <c r="R8" s="444">
        <v>0.117473</v>
      </c>
      <c r="S8" s="444">
        <v>0.134551</v>
      </c>
      <c r="T8" s="168">
        <f t="shared" ref="T8:AY8" si="6">$S$8+(T$1-$S$1)/($AZ$1-$S$1)*($AZ$8-$S$8)</f>
        <v>0.1374108536</v>
      </c>
      <c r="U8" s="168">
        <f t="shared" si="6"/>
        <v>0.1402707072</v>
      </c>
      <c r="V8" s="168">
        <f t="shared" si="6"/>
        <v>0.1431305607</v>
      </c>
      <c r="W8" s="168">
        <f t="shared" si="6"/>
        <v>0.1459904143</v>
      </c>
      <c r="X8" s="168">
        <f t="shared" si="6"/>
        <v>0.1488502679</v>
      </c>
      <c r="Y8" s="168">
        <f t="shared" si="6"/>
        <v>0.1517101215</v>
      </c>
      <c r="Z8" s="168">
        <f t="shared" si="6"/>
        <v>0.154569975</v>
      </c>
      <c r="AA8" s="168">
        <f t="shared" si="6"/>
        <v>0.1574298286</v>
      </c>
      <c r="AB8" s="168">
        <f t="shared" si="6"/>
        <v>0.1602896822</v>
      </c>
      <c r="AC8" s="168">
        <f t="shared" si="6"/>
        <v>0.1631495358</v>
      </c>
      <c r="AD8" s="168">
        <f t="shared" si="6"/>
        <v>0.1660093894</v>
      </c>
      <c r="AE8" s="168">
        <f t="shared" si="6"/>
        <v>0.1688692429</v>
      </c>
      <c r="AF8" s="168">
        <f t="shared" si="6"/>
        <v>0.1717290965</v>
      </c>
      <c r="AG8" s="168">
        <f t="shared" si="6"/>
        <v>0.1745889501</v>
      </c>
      <c r="AH8" s="168">
        <f t="shared" si="6"/>
        <v>0.1774488037</v>
      </c>
      <c r="AI8" s="168">
        <f t="shared" si="6"/>
        <v>0.1803086572</v>
      </c>
      <c r="AJ8" s="168">
        <f t="shared" si="6"/>
        <v>0.1831685108</v>
      </c>
      <c r="AK8" s="168">
        <f t="shared" si="6"/>
        <v>0.1860283644</v>
      </c>
      <c r="AL8" s="168">
        <f t="shared" si="6"/>
        <v>0.188888218</v>
      </c>
      <c r="AM8" s="168">
        <f t="shared" si="6"/>
        <v>0.1917480716</v>
      </c>
      <c r="AN8" s="168">
        <f t="shared" si="6"/>
        <v>0.1946079251</v>
      </c>
      <c r="AO8" s="168">
        <f t="shared" si="6"/>
        <v>0.1974677787</v>
      </c>
      <c r="AP8" s="168">
        <f t="shared" si="6"/>
        <v>0.2003276323</v>
      </c>
      <c r="AQ8" s="168">
        <f t="shared" si="6"/>
        <v>0.2031874859</v>
      </c>
      <c r="AR8" s="168">
        <f t="shared" si="6"/>
        <v>0.2060473395</v>
      </c>
      <c r="AS8" s="168">
        <f t="shared" si="6"/>
        <v>0.208907193</v>
      </c>
      <c r="AT8" s="168">
        <f t="shared" si="6"/>
        <v>0.2117670466</v>
      </c>
      <c r="AU8" s="168">
        <f t="shared" si="6"/>
        <v>0.2146269002</v>
      </c>
      <c r="AV8" s="168">
        <f t="shared" si="6"/>
        <v>0.2174867538</v>
      </c>
      <c r="AW8" s="168">
        <f t="shared" si="6"/>
        <v>0.2203466073</v>
      </c>
      <c r="AX8" s="168">
        <f t="shared" si="6"/>
        <v>0.2232064609</v>
      </c>
      <c r="AY8" s="168">
        <f t="shared" si="6"/>
        <v>0.2260663145</v>
      </c>
      <c r="AZ8" s="446">
        <v>0.228926168077134</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3.881170346</v>
      </c>
      <c r="C13" s="450">
        <f t="shared" si="7"/>
        <v>3.711163804</v>
      </c>
      <c r="D13" s="450">
        <f t="shared" si="7"/>
        <v>4.418757394</v>
      </c>
      <c r="E13" s="450">
        <f t="shared" si="7"/>
        <v>3.984444728</v>
      </c>
      <c r="F13" s="450">
        <f t="shared" si="7"/>
        <v>4.158998144</v>
      </c>
      <c r="G13" s="450">
        <f t="shared" si="7"/>
        <v>3.837237189</v>
      </c>
      <c r="H13" s="450">
        <f t="shared" si="7"/>
        <v>4.133381697</v>
      </c>
      <c r="I13" s="450">
        <f t="shared" si="7"/>
        <v>3.941285198</v>
      </c>
      <c r="J13" s="450">
        <f t="shared" si="7"/>
        <v>4.218845053</v>
      </c>
      <c r="K13" s="450">
        <f t="shared" si="7"/>
        <v>3.987377103</v>
      </c>
      <c r="L13" s="450">
        <f t="shared" si="7"/>
        <v>4.237897617</v>
      </c>
      <c r="M13" s="450">
        <f t="shared" si="7"/>
        <v>4.085649529</v>
      </c>
      <c r="N13" s="450">
        <f t="shared" si="7"/>
        <v>3.845592227</v>
      </c>
      <c r="O13" s="450">
        <f t="shared" si="7"/>
        <v>3.587659569</v>
      </c>
      <c r="P13" s="450">
        <f t="shared" si="7"/>
        <v>3.97070352</v>
      </c>
      <c r="Q13" s="450">
        <f t="shared" si="7"/>
        <v>4.09598852</v>
      </c>
      <c r="R13" s="450">
        <f t="shared" si="7"/>
        <v>4.306214725</v>
      </c>
    </row>
    <row r="14">
      <c r="A14" s="449" t="s">
        <v>497</v>
      </c>
      <c r="B14" s="450">
        <f t="shared" ref="B14:R14" si="8">B11/B3</f>
        <v>3.873441567</v>
      </c>
      <c r="C14" s="450">
        <f t="shared" si="8"/>
        <v>3.727248563</v>
      </c>
      <c r="D14" s="450">
        <f t="shared" si="8"/>
        <v>4.458614555</v>
      </c>
      <c r="E14" s="450">
        <f t="shared" si="8"/>
        <v>3.938569112</v>
      </c>
      <c r="F14" s="450">
        <f t="shared" si="8"/>
        <v>4.096284533</v>
      </c>
      <c r="G14" s="450">
        <f t="shared" si="8"/>
        <v>3.645390553</v>
      </c>
      <c r="H14" s="450">
        <f t="shared" si="8"/>
        <v>3.76347824</v>
      </c>
      <c r="I14" s="450">
        <f t="shared" si="8"/>
        <v>3.662416421</v>
      </c>
      <c r="J14" s="450">
        <f t="shared" si="8"/>
        <v>3.853622269</v>
      </c>
      <c r="K14" s="450">
        <f t="shared" si="8"/>
        <v>3.616489567</v>
      </c>
      <c r="L14" s="450">
        <f t="shared" si="8"/>
        <v>3.762345624</v>
      </c>
      <c r="M14" s="450">
        <f t="shared" si="8"/>
        <v>3.68724038</v>
      </c>
      <c r="N14" s="450">
        <f t="shared" si="8"/>
        <v>3.414220674</v>
      </c>
      <c r="O14" s="450">
        <f t="shared" si="8"/>
        <v>3.560697897</v>
      </c>
      <c r="P14" s="450">
        <f t="shared" si="8"/>
        <v>3.826082745</v>
      </c>
      <c r="Q14" s="450">
        <f t="shared" si="8"/>
        <v>4.082993195</v>
      </c>
      <c r="R14" s="450">
        <f t="shared" si="8"/>
        <v>4.219122536</v>
      </c>
    </row>
    <row r="15">
      <c r="A15" s="449" t="s">
        <v>498</v>
      </c>
      <c r="B15" s="450">
        <f t="shared" ref="B15:R15" si="9">B12/B7</f>
        <v>4.072486283</v>
      </c>
      <c r="C15" s="450">
        <f t="shared" si="9"/>
        <v>3.811156624</v>
      </c>
      <c r="D15" s="450">
        <f t="shared" si="9"/>
        <v>8.067817574</v>
      </c>
      <c r="E15" s="450">
        <f t="shared" si="9"/>
        <v>4.358990708</v>
      </c>
      <c r="F15" s="450">
        <f t="shared" si="9"/>
        <v>7.757344011</v>
      </c>
      <c r="G15" s="450">
        <f t="shared" si="9"/>
        <v>4.159978923</v>
      </c>
      <c r="H15" s="450">
        <f t="shared" si="9"/>
        <v>4.079298738</v>
      </c>
      <c r="I15" s="450">
        <f t="shared" si="9"/>
        <v>4.205940715</v>
      </c>
      <c r="J15" s="450">
        <f t="shared" si="9"/>
        <v>4.269475682</v>
      </c>
      <c r="K15" s="450">
        <f t="shared" si="9"/>
        <v>4.049083589</v>
      </c>
      <c r="L15" s="450">
        <f t="shared" si="9"/>
        <v>4.205204125</v>
      </c>
      <c r="M15" s="450">
        <f t="shared" si="9"/>
        <v>3.912231353</v>
      </c>
      <c r="N15" s="450">
        <f t="shared" si="9"/>
        <v>3.465486026</v>
      </c>
      <c r="O15" s="450">
        <f t="shared" si="9"/>
        <v>3.255395526</v>
      </c>
      <c r="P15" s="450">
        <f t="shared" si="9"/>
        <v>3.197528853</v>
      </c>
      <c r="Q15" s="450">
        <f t="shared" si="9"/>
        <v>3.290978846</v>
      </c>
      <c r="R15" s="450">
        <f t="shared" si="9"/>
        <v>3.296651678</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4.428346058</v>
      </c>
      <c r="C22" s="450">
        <f t="shared" si="13"/>
        <v>4.529414042</v>
      </c>
      <c r="D22" s="450">
        <f t="shared" si="13"/>
        <v>4.624966072</v>
      </c>
      <c r="E22" s="450">
        <f t="shared" si="13"/>
        <v>4.263775274</v>
      </c>
      <c r="F22" s="450">
        <f t="shared" si="13"/>
        <v>4.343220433</v>
      </c>
      <c r="G22" s="450">
        <f t="shared" si="13"/>
        <v>4.262175678</v>
      </c>
      <c r="H22" s="450">
        <f t="shared" si="13"/>
        <v>4.639193738</v>
      </c>
      <c r="I22" s="450">
        <f t="shared" si="13"/>
        <v>4.570856124</v>
      </c>
      <c r="J22" s="450">
        <f t="shared" si="13"/>
        <v>4.718514515</v>
      </c>
      <c r="K22" s="450">
        <f t="shared" si="13"/>
        <v>4.66295271</v>
      </c>
      <c r="L22" s="450">
        <f t="shared" si="13"/>
        <v>4.758994914</v>
      </c>
      <c r="M22" s="450">
        <f t="shared" si="13"/>
        <v>4.8152014</v>
      </c>
      <c r="N22" s="450">
        <f t="shared" si="13"/>
        <v>4.715253402</v>
      </c>
      <c r="O22" s="450">
        <f t="shared" si="13"/>
        <v>4.692099601</v>
      </c>
      <c r="P22" s="450">
        <f t="shared" si="13"/>
        <v>4.43035284</v>
      </c>
      <c r="Q22" s="450">
        <f t="shared" si="13"/>
        <v>4.390936678</v>
      </c>
      <c r="R22" s="450">
        <f t="shared" si="13"/>
        <v>4.586016639</v>
      </c>
      <c r="S22" s="450">
        <f t="shared" si="13"/>
        <v>4.676663337</v>
      </c>
    </row>
    <row r="23">
      <c r="A23" s="449" t="s">
        <v>506</v>
      </c>
      <c r="B23" s="450">
        <f t="shared" ref="B23:S23" si="14">B17/B3</f>
        <v>4.522730693</v>
      </c>
      <c r="C23" s="450">
        <f t="shared" si="14"/>
        <v>4.488735839</v>
      </c>
      <c r="D23" s="450">
        <f t="shared" si="14"/>
        <v>4.594858121</v>
      </c>
      <c r="E23" s="450">
        <f t="shared" si="14"/>
        <v>4.261208062</v>
      </c>
      <c r="F23" s="450">
        <f t="shared" si="14"/>
        <v>4.227775267</v>
      </c>
      <c r="G23" s="450">
        <f t="shared" si="14"/>
        <v>4.183357704</v>
      </c>
      <c r="H23" s="450">
        <f t="shared" si="14"/>
        <v>4.281750002</v>
      </c>
      <c r="I23" s="450">
        <f t="shared" si="14"/>
        <v>4.268304481</v>
      </c>
      <c r="J23" s="450">
        <f t="shared" si="14"/>
        <v>4.368618715</v>
      </c>
      <c r="K23" s="450">
        <f t="shared" si="14"/>
        <v>4.311749528</v>
      </c>
      <c r="L23" s="450">
        <f t="shared" si="14"/>
        <v>4.261437873</v>
      </c>
      <c r="M23" s="450">
        <f t="shared" si="14"/>
        <v>4.356113948</v>
      </c>
      <c r="N23" s="450">
        <f t="shared" si="14"/>
        <v>4.332497591</v>
      </c>
      <c r="O23" s="450">
        <f t="shared" si="14"/>
        <v>4.433935718</v>
      </c>
      <c r="P23" s="450">
        <f t="shared" si="14"/>
        <v>4.26027049</v>
      </c>
      <c r="Q23" s="450">
        <f t="shared" si="14"/>
        <v>4.367062427</v>
      </c>
      <c r="R23" s="450">
        <f t="shared" si="14"/>
        <v>4.482038997</v>
      </c>
      <c r="S23" s="450">
        <f t="shared" si="14"/>
        <v>4.52885943</v>
      </c>
    </row>
    <row r="24">
      <c r="A24" s="449" t="s">
        <v>507</v>
      </c>
      <c r="B24" s="450">
        <f t="shared" ref="B24:R24" si="15">B18/B7</f>
        <v>4.6726317</v>
      </c>
      <c r="C24" s="450">
        <f t="shared" si="15"/>
        <v>4.606184252</v>
      </c>
      <c r="D24" s="450">
        <f t="shared" si="15"/>
        <v>4.578731447</v>
      </c>
      <c r="E24" s="450">
        <f t="shared" si="15"/>
        <v>4.535437087</v>
      </c>
      <c r="F24" s="450">
        <f t="shared" si="15"/>
        <v>4.483588124</v>
      </c>
      <c r="G24" s="450">
        <f t="shared" si="15"/>
        <v>4.44239527</v>
      </c>
      <c r="H24" s="450">
        <f t="shared" si="15"/>
        <v>4.474023945</v>
      </c>
      <c r="I24" s="450">
        <f t="shared" si="15"/>
        <v>4.622657802</v>
      </c>
      <c r="J24" s="450">
        <f t="shared" si="15"/>
        <v>4.785705163</v>
      </c>
      <c r="K24" s="450">
        <f t="shared" si="15"/>
        <v>4.773706501</v>
      </c>
      <c r="L24" s="450">
        <f t="shared" si="15"/>
        <v>4.599780149</v>
      </c>
      <c r="M24" s="450">
        <f t="shared" si="15"/>
        <v>4.374153269</v>
      </c>
      <c r="N24" s="450">
        <f t="shared" si="15"/>
        <v>4.138394886</v>
      </c>
      <c r="O24" s="450">
        <f t="shared" si="15"/>
        <v>3.904427825</v>
      </c>
      <c r="P24" s="450">
        <f t="shared" si="15"/>
        <v>3.565546325</v>
      </c>
      <c r="Q24" s="450">
        <f t="shared" si="15"/>
        <v>3.569920101</v>
      </c>
      <c r="R24" s="450">
        <f t="shared" si="15"/>
        <v>3.551843264</v>
      </c>
      <c r="S24" s="450">
        <f>S18/S5</f>
        <v>6.022681569</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52.76</v>
      </c>
      <c r="C14" s="566">
        <v>46.324</v>
      </c>
      <c r="D14" s="566">
        <v>48.135</v>
      </c>
      <c r="E14" s="566">
        <v>45.185</v>
      </c>
      <c r="F14" s="566">
        <v>46.816</v>
      </c>
      <c r="G14" s="566">
        <v>45.362</v>
      </c>
      <c r="H14" s="566">
        <v>44.58</v>
      </c>
      <c r="I14" s="566">
        <v>44.724</v>
      </c>
      <c r="J14" s="566">
        <v>43.176</v>
      </c>
      <c r="K14" s="566">
        <v>38.683</v>
      </c>
      <c r="L14" s="566">
        <v>42.687</v>
      </c>
      <c r="M14" s="566">
        <v>45.225</v>
      </c>
      <c r="N14" s="566">
        <v>48.658</v>
      </c>
      <c r="O14" s="566">
        <v>53.931</v>
      </c>
      <c r="P14" s="567">
        <v>60.254</v>
      </c>
      <c r="Q14" s="567">
        <v>59.014</v>
      </c>
      <c r="R14" s="567">
        <v>60.795</v>
      </c>
      <c r="S14" s="567">
        <v>62.711</v>
      </c>
      <c r="T14" s="568">
        <f>'Assumptions (NG non-electricity'!T7*$R$14/'Assumptions (NG non-electricity'!$R$7</f>
        <v>63.73360206</v>
      </c>
      <c r="U14" s="568">
        <f>'Assumptions (NG non-electricity'!U7*$R$14/'Assumptions (NG non-electricity'!$R$7</f>
        <v>64.77023967</v>
      </c>
      <c r="V14" s="568">
        <f>'Assumptions (NG non-electricity'!V7*$R$14/'Assumptions (NG non-electricity'!$R$7</f>
        <v>65.80687729</v>
      </c>
      <c r="W14" s="568">
        <f>'Assumptions (NG non-electricity'!W7*$R$14/'Assumptions (NG non-electricity'!$R$7</f>
        <v>66.8435149</v>
      </c>
      <c r="X14" s="568">
        <f>'Assumptions (NG non-electricity'!X7*$R$14/'Assumptions (NG non-electricity'!$R$7</f>
        <v>67.88015251</v>
      </c>
      <c r="Y14" s="568">
        <f>'Assumptions (NG non-electricity'!Y7*$R$14/'Assumptions (NG non-electricity'!$R$7</f>
        <v>68.91679012</v>
      </c>
      <c r="Z14" s="568">
        <f>'Assumptions (NG non-electricity'!Z7*$R$14/'Assumptions (NG non-electricity'!$R$7</f>
        <v>69.95342773</v>
      </c>
      <c r="AA14" s="568">
        <f>'Assumptions (NG non-electricity'!AA7*$R$14/'Assumptions (NG non-electricity'!$R$7</f>
        <v>70.99006535</v>
      </c>
      <c r="AB14" s="568">
        <f>'Assumptions (NG non-electricity'!AB7*$R$14/'Assumptions (NG non-electricity'!$R$7</f>
        <v>72.02670296</v>
      </c>
      <c r="AC14" s="568">
        <f>'Assumptions (NG non-electricity'!AC7*$R$14/'Assumptions (NG non-electricity'!$R$7</f>
        <v>73.06334057</v>
      </c>
      <c r="AD14" s="568">
        <f>'Assumptions (NG non-electricity'!AD7*$R$14/'Assumptions (NG non-electricity'!$R$7</f>
        <v>74.09997818</v>
      </c>
      <c r="AE14" s="568">
        <f>'Assumptions (NG non-electricity'!AE7*$R$14/'Assumptions (NG non-electricity'!$R$7</f>
        <v>75.1366158</v>
      </c>
      <c r="AF14" s="568">
        <f>'Assumptions (NG non-electricity'!AF7*$R$14/'Assumptions (NG non-electricity'!$R$7</f>
        <v>76.17325341</v>
      </c>
      <c r="AG14" s="568">
        <f>'Assumptions (NG non-electricity'!AG7*$R$14/'Assumptions (NG non-electricity'!$R$7</f>
        <v>77.20989102</v>
      </c>
      <c r="AH14" s="568">
        <f>'Assumptions (NG non-electricity'!AH7*$R$14/'Assumptions (NG non-electricity'!$R$7</f>
        <v>78.24652863</v>
      </c>
      <c r="AI14" s="568">
        <f>'Assumptions (NG non-electricity'!AI7*$R$14/'Assumptions (NG non-electricity'!$R$7</f>
        <v>79.28316624</v>
      </c>
      <c r="AJ14" s="568">
        <f>'Assumptions (NG non-electricity'!AJ7*$R$14/'Assumptions (NG non-electricity'!$R$7</f>
        <v>80.31980386</v>
      </c>
      <c r="AK14" s="568">
        <f>'Assumptions (NG non-electricity'!AK7*$R$14/'Assumptions (NG non-electricity'!$R$7</f>
        <v>81.35644147</v>
      </c>
      <c r="AL14" s="568">
        <f>'Assumptions (NG non-electricity'!AL7*$R$14/'Assumptions (NG non-electricity'!$R$7</f>
        <v>82.39307908</v>
      </c>
      <c r="AM14" s="568">
        <f>'Assumptions (NG non-electricity'!AM7*$R$14/'Assumptions (NG non-electricity'!$R$7</f>
        <v>83.42971669</v>
      </c>
      <c r="AN14" s="568">
        <f>'Assumptions (NG non-electricity'!AN7*$R$14/'Assumptions (NG non-electricity'!$R$7</f>
        <v>84.4663543</v>
      </c>
      <c r="AO14" s="568">
        <f>'Assumptions (NG non-electricity'!AO7*$R$14/'Assumptions (NG non-electricity'!$R$7</f>
        <v>85.50299192</v>
      </c>
      <c r="AP14" s="568">
        <f>'Assumptions (NG non-electricity'!AP7*$R$14/'Assumptions (NG non-electricity'!$R$7</f>
        <v>86.53962953</v>
      </c>
      <c r="AQ14" s="568">
        <f>'Assumptions (NG non-electricity'!AQ7*$R$14/'Assumptions (NG non-electricity'!$R$7</f>
        <v>87.57626714</v>
      </c>
      <c r="AR14" s="568">
        <f>'Assumptions (NG non-electricity'!AR7*$R$14/'Assumptions (NG non-electricity'!$R$7</f>
        <v>88.61290475</v>
      </c>
      <c r="AS14" s="568">
        <f>'Assumptions (NG non-electricity'!AS7*$R$14/'Assumptions (NG non-electricity'!$R$7</f>
        <v>89.64954237</v>
      </c>
      <c r="AT14" s="568">
        <f>'Assumptions (NG non-electricity'!AT7*$R$14/'Assumptions (NG non-electricity'!$R$7</f>
        <v>90.68617998</v>
      </c>
      <c r="AU14" s="568">
        <f>'Assumptions (NG non-electricity'!AU7*$R$14/'Assumptions (NG non-electricity'!$R$7</f>
        <v>91.72281759</v>
      </c>
      <c r="AV14" s="568">
        <f>'Assumptions (NG non-electricity'!AV7*$R$14/'Assumptions (NG non-electricity'!$R$7</f>
        <v>92.7594552</v>
      </c>
      <c r="AW14" s="568">
        <f>'Assumptions (NG non-electricity'!AW7*$R$14/'Assumptions (NG non-electricity'!$R$7</f>
        <v>93.79609281</v>
      </c>
      <c r="AX14" s="568">
        <f>'Assumptions (NG non-electricity'!AX7*$R$14/'Assumptions (NG non-electricity'!$R$7</f>
        <v>94.83273043</v>
      </c>
      <c r="AY14" s="568">
        <f>'Assumptions (NG non-electricity'!AY7*$R$14/'Assumptions (NG non-electricity'!$R$7</f>
        <v>95.86936804</v>
      </c>
      <c r="AZ14" s="568">
        <f>'Assumptions (NG non-electricity'!AZ7*$R$14/'Assumptions (NG non-electricity'!$R$7</f>
        <v>96.90600565</v>
      </c>
    </row>
    <row r="15">
      <c r="A15" s="565" t="s">
        <v>731</v>
      </c>
      <c r="B15" s="566">
        <v>38.08</v>
      </c>
      <c r="C15" s="566">
        <v>35.729</v>
      </c>
      <c r="D15" s="566">
        <v>36.295</v>
      </c>
      <c r="E15" s="566">
        <v>39.335</v>
      </c>
      <c r="F15" s="566">
        <v>38.856</v>
      </c>
      <c r="G15" s="566">
        <v>39.007</v>
      </c>
      <c r="H15" s="566">
        <v>35.102</v>
      </c>
      <c r="I15" s="566">
        <v>38.39</v>
      </c>
      <c r="J15" s="566">
        <v>38.964</v>
      </c>
      <c r="K15" s="566">
        <v>39.17</v>
      </c>
      <c r="L15" s="566">
        <v>38.78</v>
      </c>
      <c r="M15" s="566">
        <v>38.994</v>
      </c>
      <c r="N15" s="566">
        <v>35.742</v>
      </c>
      <c r="O15" s="566">
        <v>39.783</v>
      </c>
      <c r="P15" s="566">
        <v>43.818</v>
      </c>
      <c r="Q15" s="566">
        <v>39.632</v>
      </c>
      <c r="R15" s="566">
        <v>37.476</v>
      </c>
      <c r="S15" s="566">
        <v>37.813</v>
      </c>
      <c r="T15" s="568">
        <f>'Assumptions (NG non-electricity'!T3*$R$15/'Assumptions (NG non-electricity'!$R$3</f>
        <v>38.0864934</v>
      </c>
      <c r="U15" s="568">
        <f>'Assumptions (NG non-electricity'!U3*$R$15/'Assumptions (NG non-electricity'!$R$3</f>
        <v>38.35804587</v>
      </c>
      <c r="V15" s="568">
        <f>'Assumptions (NG non-electricity'!V3*$R$15/'Assumptions (NG non-electricity'!$R$3</f>
        <v>38.62959834</v>
      </c>
      <c r="W15" s="568">
        <f>'Assumptions (NG non-electricity'!W3*$R$15/'Assumptions (NG non-electricity'!$R$3</f>
        <v>38.90115082</v>
      </c>
      <c r="X15" s="568">
        <f>'Assumptions (NG non-electricity'!X3*$R$15/'Assumptions (NG non-electricity'!$R$3</f>
        <v>39.17270329</v>
      </c>
      <c r="Y15" s="568">
        <f>'Assumptions (NG non-electricity'!Y3*$R$15/'Assumptions (NG non-electricity'!$R$3</f>
        <v>39.44425576</v>
      </c>
      <c r="Z15" s="568">
        <f>'Assumptions (NG non-electricity'!Z3*$R$15/'Assumptions (NG non-electricity'!$R$3</f>
        <v>39.71580823</v>
      </c>
      <c r="AA15" s="568">
        <f>'Assumptions (NG non-electricity'!AA3*$R$15/'Assumptions (NG non-electricity'!$R$3</f>
        <v>39.98736071</v>
      </c>
      <c r="AB15" s="568">
        <f>'Assumptions (NG non-electricity'!AB3*$R$15/'Assumptions (NG non-electricity'!$R$3</f>
        <v>40.25891318</v>
      </c>
      <c r="AC15" s="568">
        <f>'Assumptions (NG non-electricity'!AC3*$R$15/'Assumptions (NG non-electricity'!$R$3</f>
        <v>40.53046565</v>
      </c>
      <c r="AD15" s="568">
        <f>'Assumptions (NG non-electricity'!AD3*$R$15/'Assumptions (NG non-electricity'!$R$3</f>
        <v>40.80201812</v>
      </c>
      <c r="AE15" s="568">
        <f>'Assumptions (NG non-electricity'!AE3*$R$15/'Assumptions (NG non-electricity'!$R$3</f>
        <v>41.0735706</v>
      </c>
      <c r="AF15" s="568">
        <f>'Assumptions (NG non-electricity'!AF3*$R$15/'Assumptions (NG non-electricity'!$R$3</f>
        <v>41.34512307</v>
      </c>
      <c r="AG15" s="568">
        <f>'Assumptions (NG non-electricity'!AG3*$R$15/'Assumptions (NG non-electricity'!$R$3</f>
        <v>41.61667554</v>
      </c>
      <c r="AH15" s="568">
        <f>'Assumptions (NG non-electricity'!AH3*$R$15/'Assumptions (NG non-electricity'!$R$3</f>
        <v>41.88822801</v>
      </c>
      <c r="AI15" s="568">
        <f>'Assumptions (NG non-electricity'!AI3*$R$15/'Assumptions (NG non-electricity'!$R$3</f>
        <v>42.15978048</v>
      </c>
      <c r="AJ15" s="568">
        <f>'Assumptions (NG non-electricity'!AJ3*$R$15/'Assumptions (NG non-electricity'!$R$3</f>
        <v>42.43133296</v>
      </c>
      <c r="AK15" s="568">
        <f>'Assumptions (NG non-electricity'!AK3*$R$15/'Assumptions (NG non-electricity'!$R$3</f>
        <v>42.70288543</v>
      </c>
      <c r="AL15" s="568">
        <f>'Assumptions (NG non-electricity'!AL3*$R$15/'Assumptions (NG non-electricity'!$R$3</f>
        <v>42.9744379</v>
      </c>
      <c r="AM15" s="568">
        <f>'Assumptions (NG non-electricity'!AM3*$R$15/'Assumptions (NG non-electricity'!$R$3</f>
        <v>43.24599037</v>
      </c>
      <c r="AN15" s="568">
        <f>'Assumptions (NG non-electricity'!AN3*$R$15/'Assumptions (NG non-electricity'!$R$3</f>
        <v>43.51754285</v>
      </c>
      <c r="AO15" s="568">
        <f>'Assumptions (NG non-electricity'!AO3*$R$15/'Assumptions (NG non-electricity'!$R$3</f>
        <v>43.78909532</v>
      </c>
      <c r="AP15" s="568">
        <f>'Assumptions (NG non-electricity'!AP3*$R$15/'Assumptions (NG non-electricity'!$R$3</f>
        <v>44.06064779</v>
      </c>
      <c r="AQ15" s="568">
        <f>'Assumptions (NG non-electricity'!AQ3*$R$15/'Assumptions (NG non-electricity'!$R$3</f>
        <v>44.33220026</v>
      </c>
      <c r="AR15" s="568">
        <f>'Assumptions (NG non-electricity'!AR3*$R$15/'Assumptions (NG non-electricity'!$R$3</f>
        <v>44.60375274</v>
      </c>
      <c r="AS15" s="568">
        <f>'Assumptions (NG non-electricity'!AS3*$R$15/'Assumptions (NG non-electricity'!$R$3</f>
        <v>44.87530521</v>
      </c>
      <c r="AT15" s="568">
        <f>'Assumptions (NG non-electricity'!AT3*$R$15/'Assumptions (NG non-electricity'!$R$3</f>
        <v>45.14685768</v>
      </c>
      <c r="AU15" s="568">
        <f>'Assumptions (NG non-electricity'!AU3*$R$15/'Assumptions (NG non-electricity'!$R$3</f>
        <v>45.41841015</v>
      </c>
      <c r="AV15" s="568">
        <f>'Assumptions (NG non-electricity'!AV3*$R$15/'Assumptions (NG non-electricity'!$R$3</f>
        <v>45.68996263</v>
      </c>
      <c r="AW15" s="568">
        <f>'Assumptions (NG non-electricity'!AW3*$R$15/'Assumptions (NG non-electricity'!$R$3</f>
        <v>45.9615151</v>
      </c>
      <c r="AX15" s="568">
        <f>'Assumptions (NG non-electricity'!AX3*$R$15/'Assumptions (NG non-electricity'!$R$3</f>
        <v>46.23306757</v>
      </c>
      <c r="AY15" s="568">
        <f>'Assumptions (NG non-electricity'!AY3*$R$15/'Assumptions (NG non-electricity'!$R$3</f>
        <v>46.50462004</v>
      </c>
      <c r="AZ15" s="568">
        <f>'Assumptions (NG non-electricity'!AZ3*$R$15/'Assumptions (NG non-electricity'!$R$3</f>
        <v>46.77617252</v>
      </c>
    </row>
    <row r="16">
      <c r="A16" s="565" t="s">
        <v>732</v>
      </c>
      <c r="B16" s="566">
        <v>61.242</v>
      </c>
      <c r="C16" s="566">
        <v>56.184</v>
      </c>
      <c r="D16" s="566">
        <v>57.274</v>
      </c>
      <c r="E16" s="566">
        <v>63.251</v>
      </c>
      <c r="F16" s="566">
        <v>59.704</v>
      </c>
      <c r="G16" s="566">
        <v>59.732</v>
      </c>
      <c r="H16" s="566">
        <v>50.317</v>
      </c>
      <c r="I16" s="566">
        <v>56.404</v>
      </c>
      <c r="J16" s="566">
        <v>56.341</v>
      </c>
      <c r="K16" s="566">
        <v>55.886</v>
      </c>
      <c r="L16" s="566">
        <v>54.961</v>
      </c>
      <c r="M16" s="566">
        <v>53.373</v>
      </c>
      <c r="N16" s="566">
        <v>47.598</v>
      </c>
      <c r="O16" s="566">
        <v>56.936</v>
      </c>
      <c r="P16" s="566">
        <v>62.4</v>
      </c>
      <c r="Q16" s="566">
        <v>57.383</v>
      </c>
      <c r="R16" s="566">
        <v>51.994</v>
      </c>
      <c r="S16" s="566">
        <v>52.49</v>
      </c>
      <c r="T16" s="568">
        <f>'Assumptions (NG non-electricity'!T6*$R$16/'Assumptions (NG non-electricity'!$R$6</f>
        <v>51.49183288</v>
      </c>
      <c r="U16" s="568">
        <f>'Assumptions (NG non-electricity'!U6*$R$16/'Assumptions (NG non-electricity'!$R$6</f>
        <v>51.24074932</v>
      </c>
      <c r="V16" s="568">
        <f>'Assumptions (NG non-electricity'!V6*$R$16/'Assumptions (NG non-electricity'!$R$6</f>
        <v>50.98966577</v>
      </c>
      <c r="W16" s="568">
        <f>'Assumptions (NG non-electricity'!W6*$R$16/'Assumptions (NG non-electricity'!$R$6</f>
        <v>50.73858221</v>
      </c>
      <c r="X16" s="568">
        <f>'Assumptions (NG non-electricity'!X6*$R$16/'Assumptions (NG non-electricity'!$R$6</f>
        <v>50.48749865</v>
      </c>
      <c r="Y16" s="568">
        <f>'Assumptions (NG non-electricity'!Y6*$R$16/'Assumptions (NG non-electricity'!$R$6</f>
        <v>50.23641509</v>
      </c>
      <c r="Z16" s="568">
        <f>'Assumptions (NG non-electricity'!Z6*$R$16/'Assumptions (NG non-electricity'!$R$6</f>
        <v>49.98533153</v>
      </c>
      <c r="AA16" s="568">
        <f>'Assumptions (NG non-electricity'!AA6*$R$16/'Assumptions (NG non-electricity'!$R$6</f>
        <v>49.73424797</v>
      </c>
      <c r="AB16" s="568">
        <f>'Assumptions (NG non-electricity'!AB6*$R$16/'Assumptions (NG non-electricity'!$R$6</f>
        <v>49.48316441</v>
      </c>
      <c r="AC16" s="568">
        <f>'Assumptions (NG non-electricity'!AC6*$R$16/'Assumptions (NG non-electricity'!$R$6</f>
        <v>49.23208086</v>
      </c>
      <c r="AD16" s="568">
        <f>'Assumptions (NG non-electricity'!AD6*$R$16/'Assumptions (NG non-electricity'!$R$6</f>
        <v>48.9809973</v>
      </c>
      <c r="AE16" s="568">
        <f>'Assumptions (NG non-electricity'!AE6*$R$16/'Assumptions (NG non-electricity'!$R$6</f>
        <v>48.72991374</v>
      </c>
      <c r="AF16" s="568">
        <f>'Assumptions (NG non-electricity'!AF6*$R$16/'Assumptions (NG non-electricity'!$R$6</f>
        <v>48.47883018</v>
      </c>
      <c r="AG16" s="568">
        <f>'Assumptions (NG non-electricity'!AG6*$R$16/'Assumptions (NG non-electricity'!$R$6</f>
        <v>48.22774662</v>
      </c>
      <c r="AH16" s="568">
        <f>'Assumptions (NG non-electricity'!AH6*$R$16/'Assumptions (NG non-electricity'!$R$6</f>
        <v>47.97666306</v>
      </c>
      <c r="AI16" s="568">
        <f>'Assumptions (NG non-electricity'!AI6*$R$16/'Assumptions (NG non-electricity'!$R$6</f>
        <v>47.7255795</v>
      </c>
      <c r="AJ16" s="568">
        <f>'Assumptions (NG non-electricity'!AJ6*$R$16/'Assumptions (NG non-electricity'!$R$6</f>
        <v>47.47449595</v>
      </c>
      <c r="AK16" s="568">
        <f>'Assumptions (NG non-electricity'!AK6*$R$16/'Assumptions (NG non-electricity'!$R$6</f>
        <v>47.22341239</v>
      </c>
      <c r="AL16" s="568">
        <f>'Assumptions (NG non-electricity'!AL6*$R$16/'Assumptions (NG non-electricity'!$R$6</f>
        <v>46.97232883</v>
      </c>
      <c r="AM16" s="568">
        <f>'Assumptions (NG non-electricity'!AM6*$R$16/'Assumptions (NG non-electricity'!$R$6</f>
        <v>46.72124527</v>
      </c>
      <c r="AN16" s="568">
        <f>'Assumptions (NG non-electricity'!AN6*$R$16/'Assumptions (NG non-electricity'!$R$6</f>
        <v>46.47016171</v>
      </c>
      <c r="AO16" s="568">
        <f>'Assumptions (NG non-electricity'!AO6*$R$16/'Assumptions (NG non-electricity'!$R$6</f>
        <v>46.21907815</v>
      </c>
      <c r="AP16" s="568">
        <f>'Assumptions (NG non-electricity'!AP6*$R$16/'Assumptions (NG non-electricity'!$R$6</f>
        <v>45.96799459</v>
      </c>
      <c r="AQ16" s="568">
        <f>'Assumptions (NG non-electricity'!AQ6*$R$16/'Assumptions (NG non-electricity'!$R$6</f>
        <v>45.71691104</v>
      </c>
      <c r="AR16" s="568">
        <f>'Assumptions (NG non-electricity'!AR6*$R$16/'Assumptions (NG non-electricity'!$R$6</f>
        <v>45.46582748</v>
      </c>
      <c r="AS16" s="568">
        <f>'Assumptions (NG non-electricity'!AS6*$R$16/'Assumptions (NG non-electricity'!$R$6</f>
        <v>45.21474392</v>
      </c>
      <c r="AT16" s="568">
        <f>'Assumptions (NG non-electricity'!AT6*$R$16/'Assumptions (NG non-electricity'!$R$6</f>
        <v>44.96366036</v>
      </c>
      <c r="AU16" s="568">
        <f>'Assumptions (NG non-electricity'!AU6*$R$16/'Assumptions (NG non-electricity'!$R$6</f>
        <v>44.7125768</v>
      </c>
      <c r="AV16" s="568">
        <f>'Assumptions (NG non-electricity'!AV6*$R$16/'Assumptions (NG non-electricity'!$R$6</f>
        <v>44.46149324</v>
      </c>
      <c r="AW16" s="568">
        <f>'Assumptions (NG non-electricity'!AW6*$R$16/'Assumptions (NG non-electricity'!$R$6</f>
        <v>44.21040968</v>
      </c>
      <c r="AX16" s="568">
        <f>'Assumptions (NG non-electricity'!AX6*$R$16/'Assumptions (NG non-electricity'!$R$6</f>
        <v>43.95932612</v>
      </c>
      <c r="AY16" s="568">
        <f>'Assumptions (NG non-electricity'!AY6*$R$16/'Assumptions (NG non-electricity'!$R$6</f>
        <v>43.70824257</v>
      </c>
      <c r="AZ16" s="568">
        <f>'Assumptions (NG non-electricity'!AZ6*$R$16/'Assumptions (NG non-electricity'!$R$6</f>
        <v>43.45715901</v>
      </c>
    </row>
    <row r="17">
      <c r="A17" s="565" t="s">
        <v>733</v>
      </c>
      <c r="B17" s="566">
        <v>6.64</v>
      </c>
      <c r="C17" s="566">
        <v>6.144</v>
      </c>
      <c r="D17" s="566">
        <v>6.281</v>
      </c>
      <c r="E17" s="566">
        <v>5.268</v>
      </c>
      <c r="F17" s="566">
        <v>4.622</v>
      </c>
      <c r="G17" s="566">
        <v>4.6</v>
      </c>
      <c r="H17" s="566">
        <v>4.286</v>
      </c>
      <c r="I17" s="566">
        <v>5.225</v>
      </c>
      <c r="J17" s="566">
        <v>5.245</v>
      </c>
      <c r="K17" s="566">
        <v>5.983</v>
      </c>
      <c r="L17" s="566">
        <v>6.766</v>
      </c>
      <c r="M17" s="566">
        <v>7.138</v>
      </c>
      <c r="N17" s="566">
        <v>6.282</v>
      </c>
      <c r="O17" s="566">
        <v>5.99</v>
      </c>
      <c r="P17" s="566">
        <v>7.072</v>
      </c>
      <c r="Q17" s="566">
        <v>7.294</v>
      </c>
      <c r="R17" s="566">
        <v>6.232</v>
      </c>
      <c r="S17" s="566">
        <v>7.138</v>
      </c>
      <c r="T17" s="568">
        <f>'Assumptions (NG non-electricity'!T8*$R$17/'Assumptions (NG non-electricity'!$R$8</f>
        <v>7.289712866</v>
      </c>
      <c r="U17" s="568">
        <f>'Assumptions (NG non-electricity'!U8*$R$17/'Assumptions (NG non-electricity'!$R$8</f>
        <v>7.441429494</v>
      </c>
      <c r="V17" s="568">
        <f>'Assumptions (NG non-electricity'!V8*$R$17/'Assumptions (NG non-electricity'!$R$8</f>
        <v>7.593146123</v>
      </c>
      <c r="W17" s="568">
        <f>'Assumptions (NG non-electricity'!W8*$R$17/'Assumptions (NG non-electricity'!$R$8</f>
        <v>7.744862751</v>
      </c>
      <c r="X17" s="568">
        <f>'Assumptions (NG non-electricity'!X8*$R$17/'Assumptions (NG non-electricity'!$R$8</f>
        <v>7.89657938</v>
      </c>
      <c r="Y17" s="568">
        <f>'Assumptions (NG non-electricity'!Y8*$R$17/'Assumptions (NG non-electricity'!$R$8</f>
        <v>8.048296008</v>
      </c>
      <c r="Z17" s="568">
        <f>'Assumptions (NG non-electricity'!Z8*$R$17/'Assumptions (NG non-electricity'!$R$8</f>
        <v>8.200012637</v>
      </c>
      <c r="AA17" s="568">
        <f>'Assumptions (NG non-electricity'!AA8*$R$17/'Assumptions (NG non-electricity'!$R$8</f>
        <v>8.351729265</v>
      </c>
      <c r="AB17" s="568">
        <f>'Assumptions (NG non-electricity'!AB8*$R$17/'Assumptions (NG non-electricity'!$R$8</f>
        <v>8.503445894</v>
      </c>
      <c r="AC17" s="568">
        <f>'Assumptions (NG non-electricity'!AC8*$R$17/'Assumptions (NG non-electricity'!$R$8</f>
        <v>8.655162522</v>
      </c>
      <c r="AD17" s="568">
        <f>'Assumptions (NG non-electricity'!AD8*$R$17/'Assumptions (NG non-electricity'!$R$8</f>
        <v>8.806879151</v>
      </c>
      <c r="AE17" s="568">
        <f>'Assumptions (NG non-electricity'!AE8*$R$17/'Assumptions (NG non-electricity'!$R$8</f>
        <v>8.958595779</v>
      </c>
      <c r="AF17" s="568">
        <f>'Assumptions (NG non-electricity'!AF8*$R$17/'Assumptions (NG non-electricity'!$R$8</f>
        <v>9.110312408</v>
      </c>
      <c r="AG17" s="568">
        <f>'Assumptions (NG non-electricity'!AG8*$R$17/'Assumptions (NG non-electricity'!$R$8</f>
        <v>9.262029036</v>
      </c>
      <c r="AH17" s="568">
        <f>'Assumptions (NG non-electricity'!AH8*$R$17/'Assumptions (NG non-electricity'!$R$8</f>
        <v>9.413745665</v>
      </c>
      <c r="AI17" s="568">
        <f>'Assumptions (NG non-electricity'!AI8*$R$17/'Assumptions (NG non-electricity'!$R$8</f>
        <v>9.565462293</v>
      </c>
      <c r="AJ17" s="568">
        <f>'Assumptions (NG non-electricity'!AJ8*$R$17/'Assumptions (NG non-electricity'!$R$8</f>
        <v>9.717178922</v>
      </c>
      <c r="AK17" s="568">
        <f>'Assumptions (NG non-electricity'!AK8*$R$17/'Assumptions (NG non-electricity'!$R$8</f>
        <v>9.86889555</v>
      </c>
      <c r="AL17" s="568">
        <f>'Assumptions (NG non-electricity'!AL8*$R$17/'Assumptions (NG non-electricity'!$R$8</f>
        <v>10.02061218</v>
      </c>
      <c r="AM17" s="568">
        <f>'Assumptions (NG non-electricity'!AM8*$R$17/'Assumptions (NG non-electricity'!$R$8</f>
        <v>10.17232881</v>
      </c>
      <c r="AN17" s="568">
        <f>'Assumptions (NG non-electricity'!AN8*$R$17/'Assumptions (NG non-electricity'!$R$8</f>
        <v>10.32404544</v>
      </c>
      <c r="AO17" s="568">
        <f>'Assumptions (NG non-electricity'!AO8*$R$17/'Assumptions (NG non-electricity'!$R$8</f>
        <v>10.47576206</v>
      </c>
      <c r="AP17" s="568">
        <f>'Assumptions (NG non-electricity'!AP8*$R$17/'Assumptions (NG non-electricity'!$R$8</f>
        <v>10.62747869</v>
      </c>
      <c r="AQ17" s="568">
        <f>'Assumptions (NG non-electricity'!AQ8*$R$17/'Assumptions (NG non-electricity'!$R$8</f>
        <v>10.77919532</v>
      </c>
      <c r="AR17" s="568">
        <f>'Assumptions (NG non-electricity'!AR8*$R$17/'Assumptions (NG non-electricity'!$R$8</f>
        <v>10.93091195</v>
      </c>
      <c r="AS17" s="568">
        <f>'Assumptions (NG non-electricity'!AS8*$R$17/'Assumptions (NG non-electricity'!$R$8</f>
        <v>11.08262858</v>
      </c>
      <c r="AT17" s="568">
        <f>'Assumptions (NG non-electricity'!AT8*$R$17/'Assumptions (NG non-electricity'!$R$8</f>
        <v>11.23434521</v>
      </c>
      <c r="AU17" s="568">
        <f>'Assumptions (NG non-electricity'!AU8*$R$17/'Assumptions (NG non-electricity'!$R$8</f>
        <v>11.38606184</v>
      </c>
      <c r="AV17" s="568">
        <f>'Assumptions (NG non-electricity'!AV8*$R$17/'Assumptions (NG non-electricity'!$R$8</f>
        <v>11.53777846</v>
      </c>
      <c r="AW17" s="568">
        <f>'Assumptions (NG non-electricity'!AW8*$R$17/'Assumptions (NG non-electricity'!$R$8</f>
        <v>11.68949509</v>
      </c>
      <c r="AX17" s="568">
        <f>'Assumptions (NG non-electricity'!AX8*$R$17/'Assumptions (NG non-electricity'!$R$8</f>
        <v>11.84121172</v>
      </c>
      <c r="AY17" s="568">
        <f>'Assumptions (NG non-electricity'!AY8*$R$17/'Assumptions (NG non-electricity'!$R$8</f>
        <v>11.99292835</v>
      </c>
      <c r="AZ17" s="568">
        <f>'Assumptions (NG non-electricity'!AZ8*$R$17/'Assumptions (NG non-electricity'!$R$8</f>
        <v>12.14464498</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9"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70" t="s">
        <v>735</v>
      </c>
      <c r="B20" s="571">
        <v>0.68599</v>
      </c>
      <c r="C20" s="572">
        <v>0.688555</v>
      </c>
      <c r="D20" s="572">
        <v>0.645397</v>
      </c>
      <c r="E20" s="572">
        <v>0.653198</v>
      </c>
      <c r="F20" s="572">
        <v>0.66139</v>
      </c>
      <c r="G20" s="572">
        <v>0.628918</v>
      </c>
      <c r="H20" s="572">
        <v>0.606718</v>
      </c>
      <c r="I20" s="572">
        <v>0.617297</v>
      </c>
      <c r="J20" s="572">
        <v>0.587459</v>
      </c>
      <c r="K20" s="572">
        <v>0.432499</v>
      </c>
      <c r="L20" s="572">
        <v>0.529025</v>
      </c>
      <c r="M20" s="572">
        <v>0.511823</v>
      </c>
      <c r="N20" s="572">
        <v>0.497526</v>
      </c>
      <c r="O20" s="572">
        <v>0.517733</v>
      </c>
      <c r="P20" s="572">
        <v>0.513181</v>
      </c>
      <c r="Q20" s="572">
        <v>0.47275</v>
      </c>
      <c r="R20" s="573">
        <v>0.386715</v>
      </c>
      <c r="S20" s="574">
        <f t="shared" ref="S20:AY20" si="1">$R$20+(S$1-$R$1)/($AZ$1-$R$1)*($AZ$20-$R$20)</f>
        <v>0.3863377065</v>
      </c>
      <c r="T20" s="574">
        <f t="shared" si="1"/>
        <v>0.3859604131</v>
      </c>
      <c r="U20" s="574">
        <f t="shared" si="1"/>
        <v>0.3855831196</v>
      </c>
      <c r="V20" s="574">
        <f t="shared" si="1"/>
        <v>0.3852058262</v>
      </c>
      <c r="W20" s="574">
        <f t="shared" si="1"/>
        <v>0.3848285327</v>
      </c>
      <c r="X20" s="574">
        <f t="shared" si="1"/>
        <v>0.3844512393</v>
      </c>
      <c r="Y20" s="574">
        <f t="shared" si="1"/>
        <v>0.3840739458</v>
      </c>
      <c r="Z20" s="574">
        <f t="shared" si="1"/>
        <v>0.3836966524</v>
      </c>
      <c r="AA20" s="574">
        <f t="shared" si="1"/>
        <v>0.3833193589</v>
      </c>
      <c r="AB20" s="574">
        <f t="shared" si="1"/>
        <v>0.3829420655</v>
      </c>
      <c r="AC20" s="574">
        <f t="shared" si="1"/>
        <v>0.382564772</v>
      </c>
      <c r="AD20" s="574">
        <f t="shared" si="1"/>
        <v>0.3821874786</v>
      </c>
      <c r="AE20" s="574">
        <f t="shared" si="1"/>
        <v>0.3818101851</v>
      </c>
      <c r="AF20" s="574">
        <f t="shared" si="1"/>
        <v>0.3814328917</v>
      </c>
      <c r="AG20" s="574">
        <f t="shared" si="1"/>
        <v>0.3810555982</v>
      </c>
      <c r="AH20" s="574">
        <f t="shared" si="1"/>
        <v>0.3806783048</v>
      </c>
      <c r="AI20" s="574">
        <f t="shared" si="1"/>
        <v>0.3803010113</v>
      </c>
      <c r="AJ20" s="574">
        <f t="shared" si="1"/>
        <v>0.3799237179</v>
      </c>
      <c r="AK20" s="574">
        <f t="shared" si="1"/>
        <v>0.3795464244</v>
      </c>
      <c r="AL20" s="574">
        <f t="shared" si="1"/>
        <v>0.379169131</v>
      </c>
      <c r="AM20" s="574">
        <f t="shared" si="1"/>
        <v>0.3787918375</v>
      </c>
      <c r="AN20" s="574">
        <f t="shared" si="1"/>
        <v>0.3784145441</v>
      </c>
      <c r="AO20" s="574">
        <f t="shared" si="1"/>
        <v>0.3780372506</v>
      </c>
      <c r="AP20" s="574">
        <f t="shared" si="1"/>
        <v>0.3776599572</v>
      </c>
      <c r="AQ20" s="574">
        <f t="shared" si="1"/>
        <v>0.3772826637</v>
      </c>
      <c r="AR20" s="574">
        <f t="shared" si="1"/>
        <v>0.3769053703</v>
      </c>
      <c r="AS20" s="574">
        <f t="shared" si="1"/>
        <v>0.3765280768</v>
      </c>
      <c r="AT20" s="574">
        <f t="shared" si="1"/>
        <v>0.3761507834</v>
      </c>
      <c r="AU20" s="574">
        <f t="shared" si="1"/>
        <v>0.3757734899</v>
      </c>
      <c r="AV20" s="574">
        <f t="shared" si="1"/>
        <v>0.3753961965</v>
      </c>
      <c r="AW20" s="574">
        <f t="shared" si="1"/>
        <v>0.375018903</v>
      </c>
      <c r="AX20" s="574">
        <f t="shared" si="1"/>
        <v>0.3746416096</v>
      </c>
      <c r="AY20" s="574">
        <f t="shared" si="1"/>
        <v>0.3742643161</v>
      </c>
      <c r="AZ20" s="573">
        <v>0.373887022672328</v>
      </c>
    </row>
    <row r="21">
      <c r="A21" s="570" t="s">
        <v>736</v>
      </c>
      <c r="B21" s="571">
        <v>64.125</v>
      </c>
      <c r="C21" s="575">
        <v>64.18</v>
      </c>
      <c r="D21" s="575">
        <v>59.937</v>
      </c>
      <c r="E21" s="575">
        <v>60.595</v>
      </c>
      <c r="F21" s="575">
        <v>61.4</v>
      </c>
      <c r="G21" s="575">
        <v>58.868</v>
      </c>
      <c r="H21" s="575">
        <v>56.856</v>
      </c>
      <c r="I21" s="575">
        <v>57.783</v>
      </c>
      <c r="J21" s="575">
        <v>54.981</v>
      </c>
      <c r="K21" s="575">
        <v>40.514</v>
      </c>
      <c r="L21" s="575">
        <v>49.499</v>
      </c>
      <c r="M21" s="575">
        <v>47.885</v>
      </c>
      <c r="N21" s="575">
        <v>46.566</v>
      </c>
      <c r="O21" s="575">
        <v>48.426</v>
      </c>
      <c r="P21" s="575">
        <v>47.983</v>
      </c>
      <c r="Q21" s="575">
        <v>44.187</v>
      </c>
      <c r="R21" s="575">
        <v>36.132</v>
      </c>
      <c r="S21" s="576">
        <v>35.756</v>
      </c>
      <c r="T21" s="568">
        <f t="shared" ref="T21:AZ21" si="2">T20*($R$21/$R$20)</f>
        <v>36.06149657</v>
      </c>
      <c r="U21" s="568">
        <f t="shared" si="2"/>
        <v>36.02624486</v>
      </c>
      <c r="V21" s="568">
        <f t="shared" si="2"/>
        <v>35.99099314</v>
      </c>
      <c r="W21" s="568">
        <f t="shared" si="2"/>
        <v>35.95574143</v>
      </c>
      <c r="X21" s="568">
        <f t="shared" si="2"/>
        <v>35.92048971</v>
      </c>
      <c r="Y21" s="568">
        <f t="shared" si="2"/>
        <v>35.885238</v>
      </c>
      <c r="Z21" s="568">
        <f t="shared" si="2"/>
        <v>35.84998628</v>
      </c>
      <c r="AA21" s="568">
        <f t="shared" si="2"/>
        <v>35.81473457</v>
      </c>
      <c r="AB21" s="568">
        <f t="shared" si="2"/>
        <v>35.77948285</v>
      </c>
      <c r="AC21" s="568">
        <f t="shared" si="2"/>
        <v>35.74423114</v>
      </c>
      <c r="AD21" s="568">
        <f t="shared" si="2"/>
        <v>35.70897942</v>
      </c>
      <c r="AE21" s="568">
        <f t="shared" si="2"/>
        <v>35.67372771</v>
      </c>
      <c r="AF21" s="568">
        <f t="shared" si="2"/>
        <v>35.63847599</v>
      </c>
      <c r="AG21" s="568">
        <f t="shared" si="2"/>
        <v>35.60322428</v>
      </c>
      <c r="AH21" s="568">
        <f t="shared" si="2"/>
        <v>35.56797256</v>
      </c>
      <c r="AI21" s="568">
        <f t="shared" si="2"/>
        <v>35.53272085</v>
      </c>
      <c r="AJ21" s="568">
        <f t="shared" si="2"/>
        <v>35.49746913</v>
      </c>
      <c r="AK21" s="568">
        <f t="shared" si="2"/>
        <v>35.46221742</v>
      </c>
      <c r="AL21" s="568">
        <f t="shared" si="2"/>
        <v>35.4269657</v>
      </c>
      <c r="AM21" s="568">
        <f t="shared" si="2"/>
        <v>35.39171399</v>
      </c>
      <c r="AN21" s="568">
        <f t="shared" si="2"/>
        <v>35.35646227</v>
      </c>
      <c r="AO21" s="568">
        <f t="shared" si="2"/>
        <v>35.32121056</v>
      </c>
      <c r="AP21" s="568">
        <f t="shared" si="2"/>
        <v>35.28595884</v>
      </c>
      <c r="AQ21" s="568">
        <f t="shared" si="2"/>
        <v>35.25070713</v>
      </c>
      <c r="AR21" s="568">
        <f t="shared" si="2"/>
        <v>35.21545541</v>
      </c>
      <c r="AS21" s="568">
        <f t="shared" si="2"/>
        <v>35.1802037</v>
      </c>
      <c r="AT21" s="568">
        <f t="shared" si="2"/>
        <v>35.14495198</v>
      </c>
      <c r="AU21" s="568">
        <f t="shared" si="2"/>
        <v>35.10970027</v>
      </c>
      <c r="AV21" s="568">
        <f t="shared" si="2"/>
        <v>35.07444855</v>
      </c>
      <c r="AW21" s="568">
        <f t="shared" si="2"/>
        <v>35.03919684</v>
      </c>
      <c r="AX21" s="568">
        <f t="shared" si="2"/>
        <v>35.00394512</v>
      </c>
      <c r="AY21" s="568">
        <f t="shared" si="2"/>
        <v>34.96869341</v>
      </c>
      <c r="AZ21" s="568">
        <f t="shared" si="2"/>
        <v>34.93344169</v>
      </c>
    </row>
    <row r="22">
      <c r="A22" s="560" t="s">
        <v>737</v>
      </c>
      <c r="B22" s="567">
        <v>31.46</v>
      </c>
      <c r="C22" s="572">
        <v>32.26</v>
      </c>
      <c r="D22" s="572">
        <v>35.49</v>
      </c>
      <c r="E22" s="572">
        <v>34.7</v>
      </c>
      <c r="F22" s="572">
        <v>39.3</v>
      </c>
      <c r="G22" s="572">
        <v>47.63</v>
      </c>
      <c r="H22" s="572">
        <v>51.67</v>
      </c>
      <c r="I22" s="572">
        <v>54.42</v>
      </c>
      <c r="J22" s="572">
        <v>63.36</v>
      </c>
      <c r="K22" s="572">
        <v>64.87</v>
      </c>
      <c r="L22" s="572">
        <v>64.38</v>
      </c>
      <c r="M22" s="572">
        <v>70.66</v>
      </c>
      <c r="N22" s="572">
        <v>70.33</v>
      </c>
      <c r="O22" s="572">
        <v>69.16</v>
      </c>
      <c r="P22" s="572">
        <v>68.2</v>
      </c>
      <c r="Q22" s="572">
        <v>65.44</v>
      </c>
      <c r="R22" s="572">
        <v>60.49</v>
      </c>
      <c r="S22" s="572">
        <v>58.67</v>
      </c>
      <c r="T22" s="572">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67">
        <v>44.38</v>
      </c>
      <c r="C24" s="572">
        <v>46.42</v>
      </c>
      <c r="D24" s="572">
        <v>50.67</v>
      </c>
      <c r="E24" s="572">
        <v>50.63</v>
      </c>
      <c r="F24" s="572">
        <v>61.5</v>
      </c>
      <c r="G24" s="572">
        <v>83.79</v>
      </c>
      <c r="H24" s="572">
        <v>92.87</v>
      </c>
      <c r="I24" s="572">
        <v>94.97</v>
      </c>
      <c r="J24" s="572">
        <v>118.09</v>
      </c>
      <c r="K24" s="572">
        <v>143.01</v>
      </c>
      <c r="L24" s="572">
        <v>153.59</v>
      </c>
      <c r="M24" s="572">
        <v>184.44</v>
      </c>
      <c r="N24" s="572">
        <v>190.55</v>
      </c>
      <c r="O24" s="572">
        <v>156.99</v>
      </c>
      <c r="P24" s="572">
        <v>131.41</v>
      </c>
      <c r="Q24" s="572">
        <v>118.69</v>
      </c>
      <c r="R24" s="572">
        <v>102.0</v>
      </c>
      <c r="S24" s="572">
        <v>122.14</v>
      </c>
      <c r="T24" s="572">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3">
        <v>2.51059816157987</v>
      </c>
      <c r="S31" s="574">
        <f t="shared" ref="S31:AY31" si="5">$R$31+(S$1-$R$1)/($AZ$1-$R$1)*($AZ$31-$R$31)</f>
        <v>2.471827938</v>
      </c>
      <c r="T31" s="574">
        <f t="shared" si="5"/>
        <v>2.433057715</v>
      </c>
      <c r="U31" s="574">
        <f t="shared" si="5"/>
        <v>2.394287492</v>
      </c>
      <c r="V31" s="574">
        <f t="shared" si="5"/>
        <v>2.355517269</v>
      </c>
      <c r="W31" s="574">
        <f t="shared" si="5"/>
        <v>2.316747046</v>
      </c>
      <c r="X31" s="574">
        <f t="shared" si="5"/>
        <v>2.277976822</v>
      </c>
      <c r="Y31" s="574">
        <f t="shared" si="5"/>
        <v>2.239206599</v>
      </c>
      <c r="Z31" s="574">
        <f t="shared" si="5"/>
        <v>2.200436376</v>
      </c>
      <c r="AA31" s="574">
        <f t="shared" si="5"/>
        <v>2.161666153</v>
      </c>
      <c r="AB31" s="574">
        <f t="shared" si="5"/>
        <v>2.122895929</v>
      </c>
      <c r="AC31" s="574">
        <f t="shared" si="5"/>
        <v>2.084125706</v>
      </c>
      <c r="AD31" s="574">
        <f t="shared" si="5"/>
        <v>2.045355483</v>
      </c>
      <c r="AE31" s="574">
        <f t="shared" si="5"/>
        <v>2.00658526</v>
      </c>
      <c r="AF31" s="574">
        <f t="shared" si="5"/>
        <v>1.967815037</v>
      </c>
      <c r="AG31" s="574">
        <f t="shared" si="5"/>
        <v>1.929044813</v>
      </c>
      <c r="AH31" s="574">
        <f t="shared" si="5"/>
        <v>1.89027459</v>
      </c>
      <c r="AI31" s="574">
        <f t="shared" si="5"/>
        <v>1.851504367</v>
      </c>
      <c r="AJ31" s="574">
        <f t="shared" si="5"/>
        <v>1.812734144</v>
      </c>
      <c r="AK31" s="574">
        <f t="shared" si="5"/>
        <v>1.773963921</v>
      </c>
      <c r="AL31" s="574">
        <f t="shared" si="5"/>
        <v>1.735193697</v>
      </c>
      <c r="AM31" s="574">
        <f t="shared" si="5"/>
        <v>1.696423474</v>
      </c>
      <c r="AN31" s="574">
        <f t="shared" si="5"/>
        <v>1.657653251</v>
      </c>
      <c r="AO31" s="574">
        <f t="shared" si="5"/>
        <v>1.618883028</v>
      </c>
      <c r="AP31" s="574">
        <f t="shared" si="5"/>
        <v>1.580112805</v>
      </c>
      <c r="AQ31" s="574">
        <f t="shared" si="5"/>
        <v>1.541342581</v>
      </c>
      <c r="AR31" s="574">
        <f t="shared" si="5"/>
        <v>1.502572358</v>
      </c>
      <c r="AS31" s="574">
        <f t="shared" si="5"/>
        <v>1.463802135</v>
      </c>
      <c r="AT31" s="574">
        <f t="shared" si="5"/>
        <v>1.425031912</v>
      </c>
      <c r="AU31" s="574">
        <f t="shared" si="5"/>
        <v>1.386261688</v>
      </c>
      <c r="AV31" s="574">
        <f t="shared" si="5"/>
        <v>1.347491465</v>
      </c>
      <c r="AW31" s="574">
        <f t="shared" si="5"/>
        <v>1.308721242</v>
      </c>
      <c r="AX31" s="574">
        <f t="shared" si="5"/>
        <v>1.269951019</v>
      </c>
      <c r="AY31" s="574">
        <f t="shared" si="5"/>
        <v>1.231180796</v>
      </c>
      <c r="AZ31" s="581">
        <f>Inputs!H21</f>
        <v>1.192410572</v>
      </c>
    </row>
    <row r="32">
      <c r="A32" s="565" t="s">
        <v>746</v>
      </c>
      <c r="B32" s="571">
        <v>4.563116</v>
      </c>
      <c r="C32" s="572">
        <v>4.536984</v>
      </c>
      <c r="D32" s="572">
        <v>4.569494</v>
      </c>
      <c r="E32" s="572">
        <v>4.573075</v>
      </c>
      <c r="F32" s="572">
        <v>4.788699</v>
      </c>
      <c r="G32" s="572">
        <v>4.898406</v>
      </c>
      <c r="H32" s="572">
        <v>4.934373</v>
      </c>
      <c r="I32" s="572">
        <v>4.9807</v>
      </c>
      <c r="J32" s="572">
        <v>4.75994</v>
      </c>
      <c r="K32" s="572">
        <v>4.539755</v>
      </c>
      <c r="L32" s="572">
        <v>4.548415</v>
      </c>
      <c r="M32" s="572">
        <v>4.475981</v>
      </c>
      <c r="N32" s="572">
        <v>4.358631</v>
      </c>
      <c r="O32" s="572">
        <v>4.393555</v>
      </c>
      <c r="P32" s="572">
        <v>4.390805</v>
      </c>
      <c r="Q32" s="572">
        <v>4.363275</v>
      </c>
      <c r="R32" s="573">
        <v>1.87577883842013</v>
      </c>
      <c r="S32" s="574">
        <f t="shared" ref="S32:AY32" si="6">$R$32+(S$1-$R$1)/($AZ$1-$R$1)*($AZ$32-$R$32)</f>
        <v>1.865845498</v>
      </c>
      <c r="T32" s="574">
        <f t="shared" si="6"/>
        <v>1.855912158</v>
      </c>
      <c r="U32" s="574">
        <f t="shared" si="6"/>
        <v>1.845978817</v>
      </c>
      <c r="V32" s="574">
        <f t="shared" si="6"/>
        <v>1.836045477</v>
      </c>
      <c r="W32" s="574">
        <f t="shared" si="6"/>
        <v>1.826112137</v>
      </c>
      <c r="X32" s="574">
        <f t="shared" si="6"/>
        <v>1.816178796</v>
      </c>
      <c r="Y32" s="574">
        <f t="shared" si="6"/>
        <v>1.806245456</v>
      </c>
      <c r="Z32" s="574">
        <f t="shared" si="6"/>
        <v>1.796312116</v>
      </c>
      <c r="AA32" s="574">
        <f t="shared" si="6"/>
        <v>1.786378775</v>
      </c>
      <c r="AB32" s="574">
        <f t="shared" si="6"/>
        <v>1.776445435</v>
      </c>
      <c r="AC32" s="574">
        <f t="shared" si="6"/>
        <v>1.766512095</v>
      </c>
      <c r="AD32" s="574">
        <f t="shared" si="6"/>
        <v>1.756578754</v>
      </c>
      <c r="AE32" s="574">
        <f t="shared" si="6"/>
        <v>1.746645414</v>
      </c>
      <c r="AF32" s="574">
        <f t="shared" si="6"/>
        <v>1.736712074</v>
      </c>
      <c r="AG32" s="574">
        <f t="shared" si="6"/>
        <v>1.726778733</v>
      </c>
      <c r="AH32" s="574">
        <f t="shared" si="6"/>
        <v>1.716845393</v>
      </c>
      <c r="AI32" s="574">
        <f t="shared" si="6"/>
        <v>1.706912053</v>
      </c>
      <c r="AJ32" s="574">
        <f t="shared" si="6"/>
        <v>1.696978712</v>
      </c>
      <c r="AK32" s="574">
        <f t="shared" si="6"/>
        <v>1.687045372</v>
      </c>
      <c r="AL32" s="574">
        <f t="shared" si="6"/>
        <v>1.677112031</v>
      </c>
      <c r="AM32" s="574">
        <f t="shared" si="6"/>
        <v>1.667178691</v>
      </c>
      <c r="AN32" s="574">
        <f t="shared" si="6"/>
        <v>1.657245351</v>
      </c>
      <c r="AO32" s="574">
        <f t="shared" si="6"/>
        <v>1.64731201</v>
      </c>
      <c r="AP32" s="574">
        <f t="shared" si="6"/>
        <v>1.63737867</v>
      </c>
      <c r="AQ32" s="574">
        <f t="shared" si="6"/>
        <v>1.62744533</v>
      </c>
      <c r="AR32" s="574">
        <f t="shared" si="6"/>
        <v>1.617511989</v>
      </c>
      <c r="AS32" s="574">
        <f t="shared" si="6"/>
        <v>1.607578649</v>
      </c>
      <c r="AT32" s="574">
        <f t="shared" si="6"/>
        <v>1.597645309</v>
      </c>
      <c r="AU32" s="574">
        <f t="shared" si="6"/>
        <v>1.587711968</v>
      </c>
      <c r="AV32" s="574">
        <f t="shared" si="6"/>
        <v>1.577778628</v>
      </c>
      <c r="AW32" s="574">
        <f t="shared" si="6"/>
        <v>1.567845288</v>
      </c>
      <c r="AX32" s="574">
        <f t="shared" si="6"/>
        <v>1.557911947</v>
      </c>
      <c r="AY32" s="574">
        <f t="shared" si="6"/>
        <v>1.547978607</v>
      </c>
      <c r="AZ32" s="571">
        <v>1.53804526662782</v>
      </c>
    </row>
    <row r="33">
      <c r="A33" s="565" t="s">
        <v>747</v>
      </c>
      <c r="B33" s="571">
        <v>0.387827</v>
      </c>
      <c r="C33" s="572">
        <v>0.364498</v>
      </c>
      <c r="D33" s="572">
        <v>0.348178</v>
      </c>
      <c r="E33" s="572">
        <v>0.390173</v>
      </c>
      <c r="F33" s="572">
        <v>0.381472</v>
      </c>
      <c r="G33" s="572">
        <v>0.350538</v>
      </c>
      <c r="H33" s="572">
        <v>0.294021</v>
      </c>
      <c r="I33" s="572">
        <v>0.297328</v>
      </c>
      <c r="J33" s="572">
        <v>0.349783</v>
      </c>
      <c r="K33" s="572">
        <v>0.266213</v>
      </c>
      <c r="L33" s="572">
        <v>0.265926</v>
      </c>
      <c r="M33" s="572">
        <v>0.239913</v>
      </c>
      <c r="N33" s="572">
        <v>0.197817</v>
      </c>
      <c r="O33" s="572">
        <v>0.222016</v>
      </c>
      <c r="P33" s="572">
        <v>0.247952</v>
      </c>
      <c r="Q33" s="572">
        <v>0.237974</v>
      </c>
      <c r="R33" s="582">
        <v>0.193104</v>
      </c>
      <c r="S33" s="582">
        <v>0.18653</v>
      </c>
      <c r="T33" s="574">
        <f t="shared" ref="T33:AY33" si="7">$S$33+(T$1-$S$1)/($AZ$1-$S$1)*($AZ$33-$S$33)</f>
        <v>0.1842110478</v>
      </c>
      <c r="U33" s="574">
        <f t="shared" si="7"/>
        <v>0.1818920956</v>
      </c>
      <c r="V33" s="574">
        <f t="shared" si="7"/>
        <v>0.1795731434</v>
      </c>
      <c r="W33" s="574">
        <f t="shared" si="7"/>
        <v>0.1772541912</v>
      </c>
      <c r="X33" s="574">
        <f t="shared" si="7"/>
        <v>0.174935239</v>
      </c>
      <c r="Y33" s="574">
        <f t="shared" si="7"/>
        <v>0.1726162868</v>
      </c>
      <c r="Z33" s="574">
        <f t="shared" si="7"/>
        <v>0.1702973346</v>
      </c>
      <c r="AA33" s="574">
        <f t="shared" si="7"/>
        <v>0.1679783825</v>
      </c>
      <c r="AB33" s="574">
        <f t="shared" si="7"/>
        <v>0.1656594303</v>
      </c>
      <c r="AC33" s="574">
        <f t="shared" si="7"/>
        <v>0.1633404781</v>
      </c>
      <c r="AD33" s="574">
        <f t="shared" si="7"/>
        <v>0.1610215259</v>
      </c>
      <c r="AE33" s="574">
        <f t="shared" si="7"/>
        <v>0.1587025737</v>
      </c>
      <c r="AF33" s="574">
        <f t="shared" si="7"/>
        <v>0.1563836215</v>
      </c>
      <c r="AG33" s="574">
        <f t="shared" si="7"/>
        <v>0.1540646693</v>
      </c>
      <c r="AH33" s="574">
        <f t="shared" si="7"/>
        <v>0.1517457171</v>
      </c>
      <c r="AI33" s="574">
        <f t="shared" si="7"/>
        <v>0.1494267649</v>
      </c>
      <c r="AJ33" s="574">
        <f t="shared" si="7"/>
        <v>0.1471078127</v>
      </c>
      <c r="AK33" s="574">
        <f t="shared" si="7"/>
        <v>0.1447888605</v>
      </c>
      <c r="AL33" s="574">
        <f t="shared" si="7"/>
        <v>0.1424699083</v>
      </c>
      <c r="AM33" s="574">
        <f t="shared" si="7"/>
        <v>0.1401509561</v>
      </c>
      <c r="AN33" s="574">
        <f t="shared" si="7"/>
        <v>0.1378320039</v>
      </c>
      <c r="AO33" s="574">
        <f t="shared" si="7"/>
        <v>0.1355130518</v>
      </c>
      <c r="AP33" s="574">
        <f t="shared" si="7"/>
        <v>0.1331940996</v>
      </c>
      <c r="AQ33" s="574">
        <f t="shared" si="7"/>
        <v>0.1308751474</v>
      </c>
      <c r="AR33" s="574">
        <f t="shared" si="7"/>
        <v>0.1285561952</v>
      </c>
      <c r="AS33" s="574">
        <f t="shared" si="7"/>
        <v>0.126237243</v>
      </c>
      <c r="AT33" s="574">
        <f t="shared" si="7"/>
        <v>0.1239182908</v>
      </c>
      <c r="AU33" s="574">
        <f t="shared" si="7"/>
        <v>0.1215993386</v>
      </c>
      <c r="AV33" s="574">
        <f t="shared" si="7"/>
        <v>0.1192803864</v>
      </c>
      <c r="AW33" s="574">
        <f t="shared" si="7"/>
        <v>0.1169614342</v>
      </c>
      <c r="AX33" s="574">
        <f t="shared" si="7"/>
        <v>0.114642482</v>
      </c>
      <c r="AY33" s="574">
        <f t="shared" si="7"/>
        <v>0.1123235298</v>
      </c>
      <c r="AZ33" s="571">
        <v>0.110004577630774</v>
      </c>
    </row>
    <row r="34">
      <c r="A34" s="565" t="s">
        <v>748</v>
      </c>
      <c r="B34" s="571">
        <v>0.165331</v>
      </c>
      <c r="C34" s="572">
        <v>0.160912</v>
      </c>
      <c r="D34" s="572">
        <v>0.152086</v>
      </c>
      <c r="E34" s="572">
        <v>0.158914</v>
      </c>
      <c r="F34" s="572">
        <v>0.150649</v>
      </c>
      <c r="G34" s="572">
        <v>0.143927</v>
      </c>
      <c r="H34" s="572">
        <v>0.124665</v>
      </c>
      <c r="I34" s="572">
        <v>0.118882</v>
      </c>
      <c r="J34" s="572">
        <v>0.117724</v>
      </c>
      <c r="K34" s="572">
        <v>0.10862</v>
      </c>
      <c r="L34" s="572">
        <v>0.103596</v>
      </c>
      <c r="M34" s="572">
        <v>0.102032</v>
      </c>
      <c r="N34" s="572">
        <v>0.092429</v>
      </c>
      <c r="O34" s="572">
        <v>0.094925</v>
      </c>
      <c r="P34" s="572">
        <v>0.100346</v>
      </c>
      <c r="Q34" s="572">
        <v>0.1612</v>
      </c>
      <c r="R34" s="582">
        <v>0.157048</v>
      </c>
      <c r="S34" s="582">
        <v>0.154745</v>
      </c>
      <c r="T34" s="574">
        <f t="shared" ref="T34:AY34" si="8">$S$34+(T$1-$S$1)/($AZ$1-$S$1)*($AZ$34-$S$34)</f>
        <v>0.1547954056</v>
      </c>
      <c r="U34" s="574">
        <f t="shared" si="8"/>
        <v>0.1548458113</v>
      </c>
      <c r="V34" s="574">
        <f t="shared" si="8"/>
        <v>0.1548962169</v>
      </c>
      <c r="W34" s="574">
        <f t="shared" si="8"/>
        <v>0.1549466226</v>
      </c>
      <c r="X34" s="574">
        <f t="shared" si="8"/>
        <v>0.1549970282</v>
      </c>
      <c r="Y34" s="574">
        <f t="shared" si="8"/>
        <v>0.1550474339</v>
      </c>
      <c r="Z34" s="574">
        <f t="shared" si="8"/>
        <v>0.1550978395</v>
      </c>
      <c r="AA34" s="574">
        <f t="shared" si="8"/>
        <v>0.1551482452</v>
      </c>
      <c r="AB34" s="574">
        <f t="shared" si="8"/>
        <v>0.1551986508</v>
      </c>
      <c r="AC34" s="574">
        <f t="shared" si="8"/>
        <v>0.1552490565</v>
      </c>
      <c r="AD34" s="574">
        <f t="shared" si="8"/>
        <v>0.1552994621</v>
      </c>
      <c r="AE34" s="574">
        <f t="shared" si="8"/>
        <v>0.1553498678</v>
      </c>
      <c r="AF34" s="574">
        <f t="shared" si="8"/>
        <v>0.1554002734</v>
      </c>
      <c r="AG34" s="574">
        <f t="shared" si="8"/>
        <v>0.1554506791</v>
      </c>
      <c r="AH34" s="574">
        <f t="shared" si="8"/>
        <v>0.1555010847</v>
      </c>
      <c r="AI34" s="574">
        <f t="shared" si="8"/>
        <v>0.1555514904</v>
      </c>
      <c r="AJ34" s="574">
        <f t="shared" si="8"/>
        <v>0.155601896</v>
      </c>
      <c r="AK34" s="574">
        <f t="shared" si="8"/>
        <v>0.1556523017</v>
      </c>
      <c r="AL34" s="574">
        <f t="shared" si="8"/>
        <v>0.1557027073</v>
      </c>
      <c r="AM34" s="574">
        <f t="shared" si="8"/>
        <v>0.155753113</v>
      </c>
      <c r="AN34" s="574">
        <f t="shared" si="8"/>
        <v>0.1558035186</v>
      </c>
      <c r="AO34" s="574">
        <f t="shared" si="8"/>
        <v>0.1558539243</v>
      </c>
      <c r="AP34" s="574">
        <f t="shared" si="8"/>
        <v>0.1559043299</v>
      </c>
      <c r="AQ34" s="574">
        <f t="shared" si="8"/>
        <v>0.1559547356</v>
      </c>
      <c r="AR34" s="574">
        <f t="shared" si="8"/>
        <v>0.1560051412</v>
      </c>
      <c r="AS34" s="574">
        <f t="shared" si="8"/>
        <v>0.1560555469</v>
      </c>
      <c r="AT34" s="574">
        <f t="shared" si="8"/>
        <v>0.1561059525</v>
      </c>
      <c r="AU34" s="574">
        <f t="shared" si="8"/>
        <v>0.1561563582</v>
      </c>
      <c r="AV34" s="574">
        <f t="shared" si="8"/>
        <v>0.1562067638</v>
      </c>
      <c r="AW34" s="574">
        <f t="shared" si="8"/>
        <v>0.1562571695</v>
      </c>
      <c r="AX34" s="574">
        <f t="shared" si="8"/>
        <v>0.1563075751</v>
      </c>
      <c r="AY34" s="574">
        <f t="shared" si="8"/>
        <v>0.1563579808</v>
      </c>
      <c r="AZ34" s="571">
        <v>0.156408386420918</v>
      </c>
    </row>
    <row r="35">
      <c r="A35" s="565" t="s">
        <v>749</v>
      </c>
      <c r="B35" s="571">
        <v>1.012658</v>
      </c>
      <c r="C35" s="572">
        <v>1.151834</v>
      </c>
      <c r="D35" s="572">
        <v>1.13087</v>
      </c>
      <c r="E35" s="572">
        <v>1.116851</v>
      </c>
      <c r="F35" s="572">
        <v>1.129256</v>
      </c>
      <c r="G35" s="572">
        <v>1.146209</v>
      </c>
      <c r="H35" s="572">
        <v>1.135375</v>
      </c>
      <c r="I35" s="572">
        <v>1.116744</v>
      </c>
      <c r="J35" s="572">
        <v>1.053464</v>
      </c>
      <c r="K35" s="572">
        <v>0.874373</v>
      </c>
      <c r="L35" s="572">
        <v>0.864194</v>
      </c>
      <c r="M35" s="572">
        <v>0.876702</v>
      </c>
      <c r="N35" s="572">
        <v>0.851506</v>
      </c>
      <c r="O35" s="572">
        <v>0.819543</v>
      </c>
      <c r="P35" s="572">
        <v>0.816254</v>
      </c>
      <c r="Q35" s="572">
        <v>0.832338</v>
      </c>
      <c r="R35" s="582">
        <v>0.806389</v>
      </c>
      <c r="S35" s="582">
        <v>0.796602</v>
      </c>
      <c r="T35" s="574">
        <f t="shared" ref="T35:AY35" si="9">$S$35+(T$1-$S$1)/($AZ$1-$S$1)*($AZ$35-$S$35)</f>
        <v>0.8047100237</v>
      </c>
      <c r="U35" s="574">
        <f t="shared" si="9"/>
        <v>0.8128180474</v>
      </c>
      <c r="V35" s="574">
        <f t="shared" si="9"/>
        <v>0.8209260711</v>
      </c>
      <c r="W35" s="574">
        <f t="shared" si="9"/>
        <v>0.8290340947</v>
      </c>
      <c r="X35" s="574">
        <f t="shared" si="9"/>
        <v>0.8371421184</v>
      </c>
      <c r="Y35" s="574">
        <f t="shared" si="9"/>
        <v>0.8452501421</v>
      </c>
      <c r="Z35" s="574">
        <f t="shared" si="9"/>
        <v>0.8533581658</v>
      </c>
      <c r="AA35" s="574">
        <f t="shared" si="9"/>
        <v>0.8614661895</v>
      </c>
      <c r="AB35" s="574">
        <f t="shared" si="9"/>
        <v>0.8695742132</v>
      </c>
      <c r="AC35" s="574">
        <f t="shared" si="9"/>
        <v>0.8776822368</v>
      </c>
      <c r="AD35" s="574">
        <f t="shared" si="9"/>
        <v>0.8857902605</v>
      </c>
      <c r="AE35" s="574">
        <f t="shared" si="9"/>
        <v>0.8938982842</v>
      </c>
      <c r="AF35" s="574">
        <f t="shared" si="9"/>
        <v>0.9020063079</v>
      </c>
      <c r="AG35" s="574">
        <f t="shared" si="9"/>
        <v>0.9101143316</v>
      </c>
      <c r="AH35" s="574">
        <f t="shared" si="9"/>
        <v>0.9182223553</v>
      </c>
      <c r="AI35" s="574">
        <f t="shared" si="9"/>
        <v>0.926330379</v>
      </c>
      <c r="AJ35" s="574">
        <f t="shared" si="9"/>
        <v>0.9344384026</v>
      </c>
      <c r="AK35" s="574">
        <f t="shared" si="9"/>
        <v>0.9425464263</v>
      </c>
      <c r="AL35" s="574">
        <f t="shared" si="9"/>
        <v>0.95065445</v>
      </c>
      <c r="AM35" s="574">
        <f t="shared" si="9"/>
        <v>0.9587624737</v>
      </c>
      <c r="AN35" s="574">
        <f t="shared" si="9"/>
        <v>0.9668704974</v>
      </c>
      <c r="AO35" s="574">
        <f t="shared" si="9"/>
        <v>0.9749785211</v>
      </c>
      <c r="AP35" s="574">
        <f t="shared" si="9"/>
        <v>0.9830865447</v>
      </c>
      <c r="AQ35" s="574">
        <f t="shared" si="9"/>
        <v>0.9911945684</v>
      </c>
      <c r="AR35" s="574">
        <f t="shared" si="9"/>
        <v>0.9993025921</v>
      </c>
      <c r="AS35" s="574">
        <f t="shared" si="9"/>
        <v>1.007410616</v>
      </c>
      <c r="AT35" s="574">
        <f t="shared" si="9"/>
        <v>1.015518639</v>
      </c>
      <c r="AU35" s="574">
        <f t="shared" si="9"/>
        <v>1.023626663</v>
      </c>
      <c r="AV35" s="574">
        <f t="shared" si="9"/>
        <v>1.031734687</v>
      </c>
      <c r="AW35" s="574">
        <f t="shared" si="9"/>
        <v>1.039842711</v>
      </c>
      <c r="AX35" s="574">
        <f t="shared" si="9"/>
        <v>1.047950734</v>
      </c>
      <c r="AY35" s="574">
        <f t="shared" si="9"/>
        <v>1.056058758</v>
      </c>
      <c r="AZ35" s="571">
        <v>1.06416678159627</v>
      </c>
    </row>
    <row r="36">
      <c r="A36" s="565" t="s">
        <v>750</v>
      </c>
      <c r="B36" s="566">
        <v>323.878</v>
      </c>
      <c r="C36" s="566">
        <v>322.021</v>
      </c>
      <c r="D36" s="566">
        <v>324.6</v>
      </c>
      <c r="E36" s="566">
        <v>324.524</v>
      </c>
      <c r="F36" s="566">
        <v>339.941</v>
      </c>
      <c r="G36" s="566">
        <v>346.549</v>
      </c>
      <c r="H36" s="566">
        <v>347.054</v>
      </c>
      <c r="I36" s="566">
        <v>349.669</v>
      </c>
      <c r="J36" s="566">
        <v>330.655</v>
      </c>
      <c r="K36" s="566">
        <v>312.05</v>
      </c>
      <c r="L36" s="566">
        <v>311.389</v>
      </c>
      <c r="M36" s="566">
        <v>306.557</v>
      </c>
      <c r="N36" s="566">
        <v>298.07</v>
      </c>
      <c r="O36" s="566">
        <v>300.038</v>
      </c>
      <c r="P36" s="566">
        <v>299.705</v>
      </c>
      <c r="Q36" s="566">
        <v>298.191</v>
      </c>
      <c r="R36" s="566">
        <v>299.74</v>
      </c>
      <c r="S36" s="566">
        <v>297.058</v>
      </c>
      <c r="T36" s="583">
        <f t="shared" ref="T36:AZ36" si="10">sum(T$32,T$31)*$S$40*10^9/10^6</f>
        <v>293.7226214</v>
      </c>
      <c r="U36" s="583">
        <f t="shared" si="10"/>
        <v>290.3872428</v>
      </c>
      <c r="V36" s="583">
        <f t="shared" si="10"/>
        <v>287.0518642</v>
      </c>
      <c r="W36" s="583">
        <f t="shared" si="10"/>
        <v>283.7164856</v>
      </c>
      <c r="X36" s="583">
        <f t="shared" si="10"/>
        <v>280.381107</v>
      </c>
      <c r="Y36" s="583">
        <f t="shared" si="10"/>
        <v>277.0457284</v>
      </c>
      <c r="Z36" s="583">
        <f t="shared" si="10"/>
        <v>273.7103498</v>
      </c>
      <c r="AA36" s="583">
        <f t="shared" si="10"/>
        <v>270.3749711</v>
      </c>
      <c r="AB36" s="583">
        <f t="shared" si="10"/>
        <v>267.0395925</v>
      </c>
      <c r="AC36" s="583">
        <f t="shared" si="10"/>
        <v>263.7042139</v>
      </c>
      <c r="AD36" s="583">
        <f t="shared" si="10"/>
        <v>260.3688353</v>
      </c>
      <c r="AE36" s="583">
        <f t="shared" si="10"/>
        <v>257.0334567</v>
      </c>
      <c r="AF36" s="583">
        <f t="shared" si="10"/>
        <v>253.6980781</v>
      </c>
      <c r="AG36" s="583">
        <f t="shared" si="10"/>
        <v>250.3626995</v>
      </c>
      <c r="AH36" s="583">
        <f t="shared" si="10"/>
        <v>247.0273209</v>
      </c>
      <c r="AI36" s="583">
        <f t="shared" si="10"/>
        <v>243.6919423</v>
      </c>
      <c r="AJ36" s="583">
        <f t="shared" si="10"/>
        <v>240.3565637</v>
      </c>
      <c r="AK36" s="583">
        <f t="shared" si="10"/>
        <v>237.0211851</v>
      </c>
      <c r="AL36" s="583">
        <f t="shared" si="10"/>
        <v>233.6858065</v>
      </c>
      <c r="AM36" s="583">
        <f t="shared" si="10"/>
        <v>230.3504279</v>
      </c>
      <c r="AN36" s="583">
        <f t="shared" si="10"/>
        <v>227.0150493</v>
      </c>
      <c r="AO36" s="583">
        <f t="shared" si="10"/>
        <v>223.6796706</v>
      </c>
      <c r="AP36" s="583">
        <f t="shared" si="10"/>
        <v>220.344292</v>
      </c>
      <c r="AQ36" s="583">
        <f t="shared" si="10"/>
        <v>217.0089134</v>
      </c>
      <c r="AR36" s="583">
        <f t="shared" si="10"/>
        <v>213.6735348</v>
      </c>
      <c r="AS36" s="583">
        <f t="shared" si="10"/>
        <v>210.3381562</v>
      </c>
      <c r="AT36" s="583">
        <f t="shared" si="10"/>
        <v>207.0027776</v>
      </c>
      <c r="AU36" s="583">
        <f t="shared" si="10"/>
        <v>203.667399</v>
      </c>
      <c r="AV36" s="583">
        <f t="shared" si="10"/>
        <v>200.3320204</v>
      </c>
      <c r="AW36" s="583">
        <f t="shared" si="10"/>
        <v>196.9966418</v>
      </c>
      <c r="AX36" s="583">
        <f t="shared" si="10"/>
        <v>193.6612632</v>
      </c>
      <c r="AY36" s="583">
        <f t="shared" si="10"/>
        <v>190.3258846</v>
      </c>
      <c r="AZ36" s="583">
        <f t="shared" si="10"/>
        <v>186.990506</v>
      </c>
    </row>
    <row r="37">
      <c r="A37" s="565" t="s">
        <v>751</v>
      </c>
      <c r="B37" s="566">
        <v>27.499</v>
      </c>
      <c r="C37" s="566">
        <v>25.942</v>
      </c>
      <c r="D37" s="566">
        <v>24.722</v>
      </c>
      <c r="E37" s="566">
        <v>27.634</v>
      </c>
      <c r="F37" s="566">
        <v>27.063</v>
      </c>
      <c r="G37" s="566">
        <v>24.847</v>
      </c>
      <c r="H37" s="566">
        <v>20.781</v>
      </c>
      <c r="I37" s="566">
        <v>20.943</v>
      </c>
      <c r="J37" s="566">
        <v>24.703</v>
      </c>
      <c r="K37" s="566">
        <v>18.515</v>
      </c>
      <c r="L37" s="566">
        <v>18.497</v>
      </c>
      <c r="M37" s="566">
        <v>16.615</v>
      </c>
      <c r="N37" s="566">
        <v>13.754</v>
      </c>
      <c r="O37" s="566">
        <v>15.427</v>
      </c>
      <c r="P37" s="566">
        <v>17.249</v>
      </c>
      <c r="Q37" s="566">
        <v>16.587</v>
      </c>
      <c r="R37" s="566">
        <v>13.386</v>
      </c>
      <c r="S37" s="566">
        <v>12.918</v>
      </c>
      <c r="T37" s="583">
        <f t="shared" ref="T37:AZ37" si="11">T33*$S$41*10^9/10^6</f>
        <v>12.75740265</v>
      </c>
      <c r="U37" s="583">
        <f t="shared" si="11"/>
        <v>12.59680529</v>
      </c>
      <c r="V37" s="583">
        <f t="shared" si="11"/>
        <v>12.43620794</v>
      </c>
      <c r="W37" s="583">
        <f t="shared" si="11"/>
        <v>12.27561058</v>
      </c>
      <c r="X37" s="583">
        <f t="shared" si="11"/>
        <v>12.11501323</v>
      </c>
      <c r="Y37" s="583">
        <f t="shared" si="11"/>
        <v>11.95441588</v>
      </c>
      <c r="Z37" s="583">
        <f t="shared" si="11"/>
        <v>11.79381852</v>
      </c>
      <c r="AA37" s="583">
        <f t="shared" si="11"/>
        <v>11.63322117</v>
      </c>
      <c r="AB37" s="583">
        <f t="shared" si="11"/>
        <v>11.47262381</v>
      </c>
      <c r="AC37" s="583">
        <f t="shared" si="11"/>
        <v>11.31202646</v>
      </c>
      <c r="AD37" s="583">
        <f t="shared" si="11"/>
        <v>11.15142911</v>
      </c>
      <c r="AE37" s="583">
        <f t="shared" si="11"/>
        <v>10.99083175</v>
      </c>
      <c r="AF37" s="583">
        <f t="shared" si="11"/>
        <v>10.8302344</v>
      </c>
      <c r="AG37" s="583">
        <f t="shared" si="11"/>
        <v>10.66963704</v>
      </c>
      <c r="AH37" s="583">
        <f t="shared" si="11"/>
        <v>10.50903969</v>
      </c>
      <c r="AI37" s="583">
        <f t="shared" si="11"/>
        <v>10.34844234</v>
      </c>
      <c r="AJ37" s="583">
        <f t="shared" si="11"/>
        <v>10.18784498</v>
      </c>
      <c r="AK37" s="583">
        <f t="shared" si="11"/>
        <v>10.02724763</v>
      </c>
      <c r="AL37" s="583">
        <f t="shared" si="11"/>
        <v>9.866650275</v>
      </c>
      <c r="AM37" s="583">
        <f t="shared" si="11"/>
        <v>9.706052921</v>
      </c>
      <c r="AN37" s="583">
        <f t="shared" si="11"/>
        <v>9.545455567</v>
      </c>
      <c r="AO37" s="583">
        <f t="shared" si="11"/>
        <v>9.384858213</v>
      </c>
      <c r="AP37" s="583">
        <f t="shared" si="11"/>
        <v>9.22426086</v>
      </c>
      <c r="AQ37" s="583">
        <f t="shared" si="11"/>
        <v>9.063663506</v>
      </c>
      <c r="AR37" s="583">
        <f t="shared" si="11"/>
        <v>8.903066152</v>
      </c>
      <c r="AS37" s="583">
        <f t="shared" si="11"/>
        <v>8.742468798</v>
      </c>
      <c r="AT37" s="583">
        <f t="shared" si="11"/>
        <v>8.581871444</v>
      </c>
      <c r="AU37" s="583">
        <f t="shared" si="11"/>
        <v>8.42127409</v>
      </c>
      <c r="AV37" s="583">
        <f t="shared" si="11"/>
        <v>8.260676736</v>
      </c>
      <c r="AW37" s="583">
        <f t="shared" si="11"/>
        <v>8.100079382</v>
      </c>
      <c r="AX37" s="583">
        <f t="shared" si="11"/>
        <v>7.939482028</v>
      </c>
      <c r="AY37" s="583">
        <f t="shared" si="11"/>
        <v>7.778884674</v>
      </c>
      <c r="AZ37" s="583">
        <f t="shared" si="11"/>
        <v>7.61828732</v>
      </c>
    </row>
    <row r="38">
      <c r="A38" s="565" t="s">
        <v>752</v>
      </c>
      <c r="B38" s="566">
        <v>11.885</v>
      </c>
      <c r="C38" s="566">
        <v>11.585</v>
      </c>
      <c r="D38" s="566">
        <v>10.917</v>
      </c>
      <c r="E38" s="566">
        <v>11.397</v>
      </c>
      <c r="F38" s="566">
        <v>10.789</v>
      </c>
      <c r="G38" s="566">
        <v>10.32</v>
      </c>
      <c r="H38" s="566">
        <v>8.906</v>
      </c>
      <c r="I38" s="566">
        <v>8.472</v>
      </c>
      <c r="J38" s="566">
        <v>8.347</v>
      </c>
      <c r="K38" s="566">
        <v>7.683</v>
      </c>
      <c r="L38" s="566">
        <v>7.28</v>
      </c>
      <c r="M38" s="566">
        <v>7.138</v>
      </c>
      <c r="N38" s="566">
        <v>6.496</v>
      </c>
      <c r="O38" s="566">
        <v>6.631</v>
      </c>
      <c r="P38" s="566">
        <v>7.027</v>
      </c>
      <c r="Q38" s="566">
        <v>11.387</v>
      </c>
      <c r="R38" s="566">
        <v>11.065</v>
      </c>
      <c r="S38" s="566">
        <v>10.9</v>
      </c>
      <c r="T38" s="583">
        <f t="shared" ref="T38:AZ38" si="12">T34*$S$42*10^9/10^6</f>
        <v>10.9035505</v>
      </c>
      <c r="U38" s="583">
        <f t="shared" si="12"/>
        <v>10.90710099</v>
      </c>
      <c r="V38" s="583">
        <f t="shared" si="12"/>
        <v>10.91065149</v>
      </c>
      <c r="W38" s="583">
        <f t="shared" si="12"/>
        <v>10.91420199</v>
      </c>
      <c r="X38" s="583">
        <f t="shared" si="12"/>
        <v>10.91775248</v>
      </c>
      <c r="Y38" s="583">
        <f t="shared" si="12"/>
        <v>10.92130298</v>
      </c>
      <c r="Z38" s="583">
        <f t="shared" si="12"/>
        <v>10.92485348</v>
      </c>
      <c r="AA38" s="583">
        <f t="shared" si="12"/>
        <v>10.92840397</v>
      </c>
      <c r="AB38" s="583">
        <f t="shared" si="12"/>
        <v>10.93195447</v>
      </c>
      <c r="AC38" s="583">
        <f t="shared" si="12"/>
        <v>10.93550496</v>
      </c>
      <c r="AD38" s="583">
        <f t="shared" si="12"/>
        <v>10.93905546</v>
      </c>
      <c r="AE38" s="583">
        <f t="shared" si="12"/>
        <v>10.94260596</v>
      </c>
      <c r="AF38" s="583">
        <f t="shared" si="12"/>
        <v>10.94615645</v>
      </c>
      <c r="AG38" s="583">
        <f t="shared" si="12"/>
        <v>10.94970695</v>
      </c>
      <c r="AH38" s="583">
        <f t="shared" si="12"/>
        <v>10.95325745</v>
      </c>
      <c r="AI38" s="583">
        <f t="shared" si="12"/>
        <v>10.95680794</v>
      </c>
      <c r="AJ38" s="583">
        <f t="shared" si="12"/>
        <v>10.96035844</v>
      </c>
      <c r="AK38" s="583">
        <f t="shared" si="12"/>
        <v>10.96390894</v>
      </c>
      <c r="AL38" s="583">
        <f t="shared" si="12"/>
        <v>10.96745943</v>
      </c>
      <c r="AM38" s="583">
        <f t="shared" si="12"/>
        <v>10.97100993</v>
      </c>
      <c r="AN38" s="583">
        <f t="shared" si="12"/>
        <v>10.97456043</v>
      </c>
      <c r="AO38" s="583">
        <f t="shared" si="12"/>
        <v>10.97811092</v>
      </c>
      <c r="AP38" s="583">
        <f t="shared" si="12"/>
        <v>10.98166142</v>
      </c>
      <c r="AQ38" s="583">
        <f t="shared" si="12"/>
        <v>10.98521192</v>
      </c>
      <c r="AR38" s="583">
        <f t="shared" si="12"/>
        <v>10.98876241</v>
      </c>
      <c r="AS38" s="583">
        <f t="shared" si="12"/>
        <v>10.99231291</v>
      </c>
      <c r="AT38" s="583">
        <f t="shared" si="12"/>
        <v>10.9958634</v>
      </c>
      <c r="AU38" s="583">
        <f t="shared" si="12"/>
        <v>10.9994139</v>
      </c>
      <c r="AV38" s="583">
        <f t="shared" si="12"/>
        <v>11.0029644</v>
      </c>
      <c r="AW38" s="583">
        <f t="shared" si="12"/>
        <v>11.00651489</v>
      </c>
      <c r="AX38" s="583">
        <f t="shared" si="12"/>
        <v>11.01006539</v>
      </c>
      <c r="AY38" s="583">
        <f t="shared" si="12"/>
        <v>11.01361589</v>
      </c>
      <c r="AZ38" s="583">
        <f t="shared" si="12"/>
        <v>11.01716638</v>
      </c>
    </row>
    <row r="39">
      <c r="A39" s="565" t="s">
        <v>753</v>
      </c>
      <c r="B39" s="566">
        <v>32.306</v>
      </c>
      <c r="C39" s="566">
        <v>38.806</v>
      </c>
      <c r="D39" s="566">
        <v>38.01</v>
      </c>
      <c r="E39" s="566">
        <v>40.155</v>
      </c>
      <c r="F39" s="566">
        <v>37.933</v>
      </c>
      <c r="G39" s="566">
        <v>40.911</v>
      </c>
      <c r="H39" s="566">
        <v>42.637</v>
      </c>
      <c r="I39" s="566">
        <v>40.584</v>
      </c>
      <c r="J39" s="566">
        <v>38.643</v>
      </c>
      <c r="K39" s="566">
        <v>29.779</v>
      </c>
      <c r="L39" s="566">
        <v>32.432</v>
      </c>
      <c r="M39" s="566">
        <v>33.997</v>
      </c>
      <c r="N39" s="566">
        <v>32.345</v>
      </c>
      <c r="O39" s="566">
        <v>33.361</v>
      </c>
      <c r="P39" s="566">
        <v>33.722</v>
      </c>
      <c r="Q39" s="566">
        <v>32.781</v>
      </c>
      <c r="R39" s="566">
        <v>31.253</v>
      </c>
      <c r="S39" s="566">
        <v>31.752</v>
      </c>
      <c r="T39" s="583">
        <f t="shared" ref="T39:AZ39" si="13">T35*$S$43*10^9/10^6</f>
        <v>32.07518017</v>
      </c>
      <c r="U39" s="583">
        <f t="shared" si="13"/>
        <v>32.39836034</v>
      </c>
      <c r="V39" s="583">
        <f t="shared" si="13"/>
        <v>32.7215405</v>
      </c>
      <c r="W39" s="583">
        <f t="shared" si="13"/>
        <v>33.04472067</v>
      </c>
      <c r="X39" s="583">
        <f t="shared" si="13"/>
        <v>33.36790084</v>
      </c>
      <c r="Y39" s="583">
        <f t="shared" si="13"/>
        <v>33.69108101</v>
      </c>
      <c r="Z39" s="583">
        <f t="shared" si="13"/>
        <v>34.01426117</v>
      </c>
      <c r="AA39" s="583">
        <f t="shared" si="13"/>
        <v>34.33744134</v>
      </c>
      <c r="AB39" s="583">
        <f t="shared" si="13"/>
        <v>34.66062151</v>
      </c>
      <c r="AC39" s="583">
        <f t="shared" si="13"/>
        <v>34.98380168</v>
      </c>
      <c r="AD39" s="583">
        <f t="shared" si="13"/>
        <v>35.30698185</v>
      </c>
      <c r="AE39" s="583">
        <f t="shared" si="13"/>
        <v>35.63016201</v>
      </c>
      <c r="AF39" s="583">
        <f t="shared" si="13"/>
        <v>35.95334218</v>
      </c>
      <c r="AG39" s="583">
        <f t="shared" si="13"/>
        <v>36.27652235</v>
      </c>
      <c r="AH39" s="583">
        <f t="shared" si="13"/>
        <v>36.59970252</v>
      </c>
      <c r="AI39" s="583">
        <f t="shared" si="13"/>
        <v>36.92288268</v>
      </c>
      <c r="AJ39" s="583">
        <f t="shared" si="13"/>
        <v>37.24606285</v>
      </c>
      <c r="AK39" s="583">
        <f t="shared" si="13"/>
        <v>37.56924302</v>
      </c>
      <c r="AL39" s="583">
        <f t="shared" si="13"/>
        <v>37.89242319</v>
      </c>
      <c r="AM39" s="583">
        <f t="shared" si="13"/>
        <v>38.21560336</v>
      </c>
      <c r="AN39" s="583">
        <f t="shared" si="13"/>
        <v>38.53878352</v>
      </c>
      <c r="AO39" s="583">
        <f t="shared" si="13"/>
        <v>38.86196369</v>
      </c>
      <c r="AP39" s="583">
        <f t="shared" si="13"/>
        <v>39.18514386</v>
      </c>
      <c r="AQ39" s="583">
        <f t="shared" si="13"/>
        <v>39.50832403</v>
      </c>
      <c r="AR39" s="583">
        <f t="shared" si="13"/>
        <v>39.8315042</v>
      </c>
      <c r="AS39" s="583">
        <f t="shared" si="13"/>
        <v>40.15468436</v>
      </c>
      <c r="AT39" s="583">
        <f t="shared" si="13"/>
        <v>40.47786453</v>
      </c>
      <c r="AU39" s="583">
        <f t="shared" si="13"/>
        <v>40.8010447</v>
      </c>
      <c r="AV39" s="583">
        <f t="shared" si="13"/>
        <v>41.12422487</v>
      </c>
      <c r="AW39" s="583">
        <f t="shared" si="13"/>
        <v>41.44740503</v>
      </c>
      <c r="AX39" s="583">
        <f t="shared" si="13"/>
        <v>41.7705852</v>
      </c>
      <c r="AY39" s="583">
        <f t="shared" si="13"/>
        <v>42.09376537</v>
      </c>
      <c r="AZ39" s="583">
        <f t="shared" si="13"/>
        <v>42.41694554</v>
      </c>
    </row>
    <row r="40">
      <c r="A40" s="565" t="s">
        <v>754</v>
      </c>
      <c r="B40" s="584">
        <f t="shared" ref="B40:Q40" si="14">B36*1000000/(B32*1000000000)</f>
        <v>0.07097737599</v>
      </c>
      <c r="C40" s="584">
        <f t="shared" si="14"/>
        <v>0.07097688685</v>
      </c>
      <c r="D40" s="584">
        <f t="shared" si="14"/>
        <v>0.07103631168</v>
      </c>
      <c r="E40" s="584">
        <f t="shared" si="14"/>
        <v>0.07096406685</v>
      </c>
      <c r="F40" s="584">
        <f t="shared" si="14"/>
        <v>0.07098817445</v>
      </c>
      <c r="G40" s="584">
        <f t="shared" si="14"/>
        <v>0.07074730024</v>
      </c>
      <c r="H40" s="584">
        <f t="shared" si="14"/>
        <v>0.07033396138</v>
      </c>
      <c r="I40" s="584">
        <f t="shared" si="14"/>
        <v>0.07020479049</v>
      </c>
      <c r="J40" s="584">
        <f t="shared" si="14"/>
        <v>0.06946621176</v>
      </c>
      <c r="K40" s="584">
        <f t="shared" si="14"/>
        <v>0.06873718956</v>
      </c>
      <c r="L40" s="584">
        <f t="shared" si="14"/>
        <v>0.06846099136</v>
      </c>
      <c r="M40" s="584">
        <f t="shared" si="14"/>
        <v>0.06848934345</v>
      </c>
      <c r="N40" s="584">
        <f t="shared" si="14"/>
        <v>0.06838615152</v>
      </c>
      <c r="O40" s="584">
        <f t="shared" si="14"/>
        <v>0.06829048458</v>
      </c>
      <c r="P40" s="584">
        <f t="shared" si="14"/>
        <v>0.06825741521</v>
      </c>
      <c r="Q40" s="584">
        <f t="shared" si="14"/>
        <v>0.068341097</v>
      </c>
      <c r="R40" s="585">
        <f t="shared" ref="R40:S40" si="15">R36*1000000/(sum(R$32,R$31)*1000000000)</f>
        <v>0.06833429958</v>
      </c>
      <c r="S40" s="585">
        <f t="shared" si="15"/>
        <v>0.06848325591</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0.07090532634</v>
      </c>
      <c r="C41" s="584">
        <f t="shared" si="16"/>
        <v>0.07117185828</v>
      </c>
      <c r="D41" s="584">
        <f t="shared" si="16"/>
        <v>0.07100391179</v>
      </c>
      <c r="E41" s="584">
        <f t="shared" si="16"/>
        <v>0.07082499302</v>
      </c>
      <c r="F41" s="584">
        <f t="shared" si="16"/>
        <v>0.07094360792</v>
      </c>
      <c r="G41" s="584">
        <f t="shared" si="16"/>
        <v>0.07088247209</v>
      </c>
      <c r="H41" s="584">
        <f t="shared" si="16"/>
        <v>0.070678625</v>
      </c>
      <c r="I41" s="584">
        <f t="shared" si="16"/>
        <v>0.07043736211</v>
      </c>
      <c r="J41" s="584">
        <f t="shared" si="16"/>
        <v>0.07062378675</v>
      </c>
      <c r="K41" s="584">
        <f t="shared" si="16"/>
        <v>0.06954957121</v>
      </c>
      <c r="L41" s="584">
        <f t="shared" si="16"/>
        <v>0.06955694441</v>
      </c>
      <c r="M41" s="584">
        <f t="shared" si="16"/>
        <v>0.06925427134</v>
      </c>
      <c r="N41" s="584">
        <f t="shared" si="16"/>
        <v>0.06952890803</v>
      </c>
      <c r="O41" s="584">
        <f t="shared" si="16"/>
        <v>0.06948598299</v>
      </c>
      <c r="P41" s="584">
        <f t="shared" si="16"/>
        <v>0.06956588372</v>
      </c>
      <c r="Q41" s="584">
        <f t="shared" si="16"/>
        <v>0.06970089169</v>
      </c>
      <c r="R41" s="584">
        <f t="shared" si="16"/>
        <v>0.06932015909</v>
      </c>
      <c r="S41" s="584">
        <f t="shared" si="16"/>
        <v>0.06925427545</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0.07188609517</v>
      </c>
      <c r="C42" s="584">
        <f t="shared" si="17"/>
        <v>0.07199587352</v>
      </c>
      <c r="D42" s="584">
        <f t="shared" si="17"/>
        <v>0.07178175506</v>
      </c>
      <c r="E42" s="584">
        <f t="shared" si="17"/>
        <v>0.07171803617</v>
      </c>
      <c r="F42" s="584">
        <f t="shared" si="17"/>
        <v>0.07161680463</v>
      </c>
      <c r="G42" s="584">
        <f t="shared" si="17"/>
        <v>0.07170301611</v>
      </c>
      <c r="H42" s="584">
        <f t="shared" si="17"/>
        <v>0.07143945775</v>
      </c>
      <c r="I42" s="584">
        <f t="shared" si="17"/>
        <v>0.0712639424</v>
      </c>
      <c r="J42" s="584">
        <f t="shared" si="17"/>
        <v>0.07090312935</v>
      </c>
      <c r="K42" s="584">
        <f t="shared" si="17"/>
        <v>0.07073283005</v>
      </c>
      <c r="L42" s="584">
        <f t="shared" si="17"/>
        <v>0.07027298351</v>
      </c>
      <c r="M42" s="584">
        <f t="shared" si="17"/>
        <v>0.06995844441</v>
      </c>
      <c r="N42" s="584">
        <f t="shared" si="17"/>
        <v>0.07028097242</v>
      </c>
      <c r="O42" s="584">
        <f t="shared" si="17"/>
        <v>0.0698551488</v>
      </c>
      <c r="P42" s="584">
        <f t="shared" si="17"/>
        <v>0.07002770414</v>
      </c>
      <c r="Q42" s="584">
        <f t="shared" si="17"/>
        <v>0.07063895782</v>
      </c>
      <c r="R42" s="584">
        <f t="shared" si="17"/>
        <v>0.07045616627</v>
      </c>
      <c r="S42" s="584">
        <f t="shared" si="17"/>
        <v>0.07043846328</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0.03190218218</v>
      </c>
      <c r="C43" s="584">
        <f t="shared" si="18"/>
        <v>0.03369061861</v>
      </c>
      <c r="D43" s="584">
        <f t="shared" si="18"/>
        <v>0.03361129042</v>
      </c>
      <c r="E43" s="584">
        <f t="shared" si="18"/>
        <v>0.03595376644</v>
      </c>
      <c r="F43" s="584">
        <f t="shared" si="18"/>
        <v>0.0335911432</v>
      </c>
      <c r="G43" s="584">
        <f t="shared" si="18"/>
        <v>0.03569244352</v>
      </c>
      <c r="H43" s="584">
        <f t="shared" si="18"/>
        <v>0.03755323131</v>
      </c>
      <c r="I43" s="584">
        <f t="shared" si="18"/>
        <v>0.03634136382</v>
      </c>
      <c r="J43" s="584">
        <f t="shared" si="18"/>
        <v>0.036681842</v>
      </c>
      <c r="K43" s="584">
        <f t="shared" si="18"/>
        <v>0.03405754752</v>
      </c>
      <c r="L43" s="584">
        <f t="shared" si="18"/>
        <v>0.03752861047</v>
      </c>
      <c r="M43" s="584">
        <f t="shared" si="18"/>
        <v>0.03877828498</v>
      </c>
      <c r="N43" s="584">
        <f t="shared" si="18"/>
        <v>0.03798563956</v>
      </c>
      <c r="O43" s="584">
        <f t="shared" si="18"/>
        <v>0.04070683295</v>
      </c>
      <c r="P43" s="584">
        <f t="shared" si="18"/>
        <v>0.04131312067</v>
      </c>
      <c r="Q43" s="584">
        <f t="shared" si="18"/>
        <v>0.03938424054</v>
      </c>
      <c r="R43" s="584">
        <f t="shared" si="18"/>
        <v>0.03875672907</v>
      </c>
      <c r="S43" s="584">
        <f t="shared" si="18"/>
        <v>0.03985930239</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724.646124</v>
      </c>
      <c r="D2" s="588">
        <f>Aggregation!E15</f>
        <v>701.507321</v>
      </c>
      <c r="E2" s="588">
        <f>Aggregation!F15</f>
        <v>725.20403</v>
      </c>
      <c r="F2" s="588">
        <f>Aggregation!G15</f>
        <v>727.284805</v>
      </c>
      <c r="G2" s="588">
        <f>Aggregation!H15</f>
        <v>737.049026</v>
      </c>
      <c r="H2" s="588">
        <f>Aggregation!I15</f>
        <v>762.111961</v>
      </c>
      <c r="I2" s="588">
        <f>Aggregation!J15</f>
        <v>751.025916</v>
      </c>
      <c r="J2" s="588">
        <f>Aggregation!K15</f>
        <v>767.076751</v>
      </c>
      <c r="K2" s="588">
        <f>Aggregation!L15</f>
        <v>750.326846</v>
      </c>
      <c r="L2" s="588">
        <f>Aggregation!M15</f>
        <v>692.553195</v>
      </c>
      <c r="M2" s="588">
        <f>Aggregation!N15</f>
        <v>735.281924</v>
      </c>
      <c r="N2" s="588">
        <f>Aggregation!O15</f>
        <v>714.329222</v>
      </c>
      <c r="O2" s="588">
        <f>Aggregation!P15</f>
        <v>692.068773</v>
      </c>
      <c r="P2" s="588">
        <f>Aggregation!Q15</f>
        <v>707.805071</v>
      </c>
      <c r="Q2" s="588">
        <f>Aggregation!R15</f>
        <v>711.094184</v>
      </c>
      <c r="R2" s="588">
        <f>Aggregation!S15</f>
        <v>688.043143</v>
      </c>
      <c r="S2" s="588">
        <f>Aggregation!T15</f>
        <v>699.28995</v>
      </c>
      <c r="T2" s="588">
        <f>Aggregation!U15</f>
        <v>680.85421</v>
      </c>
      <c r="U2" s="588">
        <f>Aggregation!V15</f>
        <v>701.339738</v>
      </c>
      <c r="V2" s="588">
        <f>Aggregation!W15</f>
        <v>701.9896181</v>
      </c>
      <c r="W2" s="588">
        <f>Aggregation!X15</f>
        <v>701.9896181</v>
      </c>
      <c r="X2" s="588">
        <f>Aggregation!Y15</f>
        <v>714.2923307</v>
      </c>
      <c r="Y2" s="588">
        <f>Aggregation!Z15</f>
        <v>726.5950434</v>
      </c>
      <c r="Z2" s="588">
        <f>Aggregation!AA15</f>
        <v>738.897756</v>
      </c>
      <c r="AA2" s="588">
        <f>Aggregation!AB15</f>
        <v>751.2004687</v>
      </c>
      <c r="AB2" s="588">
        <f>Aggregation!AC15</f>
        <v>763.5031814</v>
      </c>
      <c r="AC2" s="588">
        <f>Aggregation!AD15</f>
        <v>775.805894</v>
      </c>
      <c r="AD2" s="588">
        <f>Aggregation!AE15</f>
        <v>788.1086067</v>
      </c>
      <c r="AE2" s="588">
        <f>Aggregation!AF15</f>
        <v>800.4113194</v>
      </c>
      <c r="AF2" s="588">
        <f>Aggregation!AG15</f>
        <v>812.714032</v>
      </c>
      <c r="AG2" s="588">
        <f>Aggregation!AH15</f>
        <v>825.0167447</v>
      </c>
      <c r="AH2" s="588">
        <f>Aggregation!AI15</f>
        <v>837.3194573</v>
      </c>
      <c r="AI2" s="588">
        <f>Aggregation!AJ15</f>
        <v>849.62217</v>
      </c>
      <c r="AJ2" s="588">
        <f>Aggregation!AK15</f>
        <v>861.9248827</v>
      </c>
      <c r="AK2" s="588">
        <f>Aggregation!AL15</f>
        <v>874.2275953</v>
      </c>
      <c r="AL2" s="588">
        <f>Aggregation!AM15</f>
        <v>886.530308</v>
      </c>
      <c r="AM2" s="588">
        <f>Aggregation!AN15</f>
        <v>898.8330207</v>
      </c>
      <c r="AN2" s="588">
        <f>Aggregation!AO15</f>
        <v>911.1357333</v>
      </c>
      <c r="AO2" s="588">
        <f>Aggregation!AP15</f>
        <v>923.438446</v>
      </c>
      <c r="AP2" s="588">
        <f>Aggregation!AQ15</f>
        <v>935.7411586</v>
      </c>
      <c r="AQ2" s="588">
        <f>Aggregation!AR15</f>
        <v>948.0438713</v>
      </c>
      <c r="AR2" s="588">
        <f>Aggregation!AS15</f>
        <v>960.346584</v>
      </c>
      <c r="AS2" s="588">
        <f>Aggregation!AT15</f>
        <v>972.6492966</v>
      </c>
      <c r="AT2" s="588">
        <f>Aggregation!AU15</f>
        <v>984.9520093</v>
      </c>
      <c r="AU2" s="588">
        <f>Aggregation!AV15</f>
        <v>997.254722</v>
      </c>
      <c r="AV2" s="588">
        <f>Aggregation!AW15</f>
        <v>1009.557435</v>
      </c>
      <c r="AW2" s="588">
        <f>Aggregation!AX15</f>
        <v>1021.860147</v>
      </c>
      <c r="AX2" s="588">
        <f>Aggregation!AY15</f>
        <v>1034.16286</v>
      </c>
      <c r="AY2" s="588">
        <f>Aggregation!AZ15</f>
        <v>1046.465573</v>
      </c>
      <c r="AZ2" s="588">
        <f>Aggregation!BA15</f>
        <v>1058.768285</v>
      </c>
      <c r="BA2" s="588">
        <f>Aggregation!BB15</f>
        <v>1071.070998</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176300.7815</v>
      </c>
      <c r="D3" s="52">
        <f t="shared" ref="D3:R3" si="1">C3+($S$3-$C$3)/($S$1-$C$1)</f>
        <v>175915.2215</v>
      </c>
      <c r="E3" s="52">
        <f t="shared" si="1"/>
        <v>175529.6615</v>
      </c>
      <c r="F3" s="52">
        <f t="shared" si="1"/>
        <v>175144.1015</v>
      </c>
      <c r="G3" s="52">
        <f t="shared" si="1"/>
        <v>174758.5414</v>
      </c>
      <c r="H3" s="52">
        <f t="shared" si="1"/>
        <v>174372.9814</v>
      </c>
      <c r="I3" s="52">
        <f t="shared" si="1"/>
        <v>173987.4214</v>
      </c>
      <c r="J3" s="52">
        <f t="shared" si="1"/>
        <v>173601.8613</v>
      </c>
      <c r="K3" s="52">
        <f t="shared" si="1"/>
        <v>173216.3013</v>
      </c>
      <c r="L3" s="52">
        <f t="shared" si="1"/>
        <v>172830.7413</v>
      </c>
      <c r="M3" s="52">
        <f t="shared" si="1"/>
        <v>172445.1813</v>
      </c>
      <c r="N3" s="52">
        <f t="shared" si="1"/>
        <v>172059.6212</v>
      </c>
      <c r="O3" s="52">
        <f t="shared" si="1"/>
        <v>171674.0612</v>
      </c>
      <c r="P3" s="52">
        <f t="shared" si="1"/>
        <v>171288.5012</v>
      </c>
      <c r="Q3" s="52">
        <f t="shared" si="1"/>
        <v>170902.9411</v>
      </c>
      <c r="R3" s="52">
        <f t="shared" si="1"/>
        <v>170517.3811</v>
      </c>
      <c r="S3" s="589">
        <f t="shared" ref="S3:V3" si="2">T3</f>
        <v>170131.8211</v>
      </c>
      <c r="T3" s="589">
        <f t="shared" si="2"/>
        <v>170131.8211</v>
      </c>
      <c r="U3" s="589">
        <f t="shared" si="2"/>
        <v>170131.8211</v>
      </c>
      <c r="V3" s="589">
        <f t="shared" si="2"/>
        <v>170131.8211</v>
      </c>
      <c r="W3" s="590">
        <v>170131.821075269</v>
      </c>
      <c r="X3" s="175">
        <f t="shared" ref="X3:AZ3" si="3">$W$3+(Y$1-$W$1)/($BA$1-$W$1)*($BA$3-$W$3)</f>
        <v>172432.3152</v>
      </c>
      <c r="Y3" s="175">
        <f t="shared" si="3"/>
        <v>173582.5623</v>
      </c>
      <c r="Z3" s="175">
        <f t="shared" si="3"/>
        <v>174732.8094</v>
      </c>
      <c r="AA3" s="175">
        <f t="shared" si="3"/>
        <v>175883.0564</v>
      </c>
      <c r="AB3" s="175">
        <f t="shared" si="3"/>
        <v>177033.3035</v>
      </c>
      <c r="AC3" s="175">
        <f t="shared" si="3"/>
        <v>178183.5506</v>
      </c>
      <c r="AD3" s="175">
        <f t="shared" si="3"/>
        <v>179333.7976</v>
      </c>
      <c r="AE3" s="175">
        <f t="shared" si="3"/>
        <v>180484.0447</v>
      </c>
      <c r="AF3" s="175">
        <f t="shared" si="3"/>
        <v>181634.2918</v>
      </c>
      <c r="AG3" s="175">
        <f t="shared" si="3"/>
        <v>182784.5389</v>
      </c>
      <c r="AH3" s="175">
        <f t="shared" si="3"/>
        <v>183934.7859</v>
      </c>
      <c r="AI3" s="175">
        <f t="shared" si="3"/>
        <v>185085.033</v>
      </c>
      <c r="AJ3" s="175">
        <f t="shared" si="3"/>
        <v>186235.2801</v>
      </c>
      <c r="AK3" s="175">
        <f t="shared" si="3"/>
        <v>187385.5271</v>
      </c>
      <c r="AL3" s="175">
        <f t="shared" si="3"/>
        <v>188535.7742</v>
      </c>
      <c r="AM3" s="175">
        <f t="shared" si="3"/>
        <v>189686.0213</v>
      </c>
      <c r="AN3" s="175">
        <f t="shared" si="3"/>
        <v>190836.2684</v>
      </c>
      <c r="AO3" s="175">
        <f t="shared" si="3"/>
        <v>191986.5154</v>
      </c>
      <c r="AP3" s="175">
        <f t="shared" si="3"/>
        <v>193136.7625</v>
      </c>
      <c r="AQ3" s="175">
        <f t="shared" si="3"/>
        <v>194287.0096</v>
      </c>
      <c r="AR3" s="175">
        <f t="shared" si="3"/>
        <v>195437.2566</v>
      </c>
      <c r="AS3" s="175">
        <f t="shared" si="3"/>
        <v>196587.5037</v>
      </c>
      <c r="AT3" s="175">
        <f t="shared" si="3"/>
        <v>197737.7508</v>
      </c>
      <c r="AU3" s="175">
        <f t="shared" si="3"/>
        <v>198887.9979</v>
      </c>
      <c r="AV3" s="175">
        <f t="shared" si="3"/>
        <v>200038.2449</v>
      </c>
      <c r="AW3" s="175">
        <f t="shared" si="3"/>
        <v>201188.492</v>
      </c>
      <c r="AX3" s="175">
        <f t="shared" si="3"/>
        <v>202338.7391</v>
      </c>
      <c r="AY3" s="175">
        <f t="shared" si="3"/>
        <v>203488.9861</v>
      </c>
      <c r="AZ3" s="175">
        <f t="shared" si="3"/>
        <v>204639.2332</v>
      </c>
      <c r="BA3" s="304">
        <f>Inputs!H20</f>
        <v>204639.2332</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280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430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2.2606378E7</v>
      </c>
      <c r="D7" s="171">
        <v>2.3138918E7</v>
      </c>
      <c r="E7" s="171">
        <v>2.3394427E7</v>
      </c>
      <c r="F7" s="171">
        <v>2.359025E7</v>
      </c>
      <c r="G7" s="171">
        <v>2.3896605E7</v>
      </c>
      <c r="H7" s="171">
        <v>2.4146488E7</v>
      </c>
      <c r="I7" s="171">
        <v>2.4326668E7</v>
      </c>
      <c r="J7" s="171">
        <v>2.4471861E7</v>
      </c>
      <c r="K7" s="171">
        <v>2.4556142E7</v>
      </c>
      <c r="L7" s="171">
        <v>2.4610122E7</v>
      </c>
      <c r="M7" s="171">
        <v>2.4641499E7</v>
      </c>
      <c r="N7" s="171">
        <v>2.4633524E7</v>
      </c>
      <c r="O7" s="171">
        <v>2.4566876E7</v>
      </c>
      <c r="P7" s="171">
        <v>2.4498534E7</v>
      </c>
      <c r="Q7" s="171">
        <v>2.4626339E7</v>
      </c>
      <c r="R7" s="171">
        <v>2.4745203E7</v>
      </c>
      <c r="S7" s="171">
        <v>2.4895557E7</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24185213.14</v>
      </c>
      <c r="D8" s="596">
        <f>'Inflation GDP Population'!C28*$K$8/'Inflation GDP Population'!$J$28</f>
        <v>24317231.81</v>
      </c>
      <c r="E8" s="596">
        <f>'Inflation GDP Population'!D28*$K$8/'Inflation GDP Population'!$J$28</f>
        <v>24458259.54</v>
      </c>
      <c r="F8" s="596">
        <f>'Inflation GDP Population'!E28*$K$8/'Inflation GDP Population'!$J$28</f>
        <v>24596993.62</v>
      </c>
      <c r="G8" s="596">
        <f>'Inflation GDP Population'!F28*$K$8/'Inflation GDP Population'!$J$28</f>
        <v>24733133.3</v>
      </c>
      <c r="H8" s="596">
        <f>'Inflation GDP Population'!G28*$K$8/'Inflation GDP Population'!$J$28</f>
        <v>24859017</v>
      </c>
      <c r="I8" s="596">
        <f>'Inflation GDP Population'!H28*$K$8/'Inflation GDP Population'!$J$28</f>
        <v>24990726.98</v>
      </c>
      <c r="J8" s="596">
        <f>'Inflation GDP Population'!I28*$K$8/'Inflation GDP Population'!$J$28</f>
        <v>25108441.62</v>
      </c>
      <c r="K8" s="171">
        <v>2.5233765E7</v>
      </c>
      <c r="L8" s="171">
        <v>2.5324446E7</v>
      </c>
      <c r="M8" s="171">
        <v>2.5418362E7</v>
      </c>
      <c r="N8" s="171">
        <v>2.5489689E7</v>
      </c>
      <c r="O8" s="171">
        <v>2.5509352E7</v>
      </c>
      <c r="P8" s="171">
        <v>2.5514827E7</v>
      </c>
      <c r="Q8" s="171">
        <v>2.568129E7</v>
      </c>
      <c r="R8" s="171">
        <v>2.5767919E7</v>
      </c>
      <c r="S8" s="171">
        <v>2.5951533E7</v>
      </c>
      <c r="T8" s="171">
        <v>2.6115675E7</v>
      </c>
      <c r="U8" s="171">
        <v>2.6331879E7</v>
      </c>
      <c r="V8" s="171">
        <v>2.6555976E7</v>
      </c>
      <c r="W8" s="597">
        <f>'Inflation GDP Population'!V28*10^6*($V$8/('Inflation GDP Population'!$U$28*10^6))</f>
        <v>26689659.67</v>
      </c>
      <c r="X8" s="597">
        <f>'Inflation GDP Population'!W28*10^6*($V$8/('Inflation GDP Population'!$U$28*10^6))</f>
        <v>26780539.08</v>
      </c>
      <c r="Y8" s="597">
        <f>'Inflation GDP Population'!X28*10^6*($V$8/('Inflation GDP Population'!$U$28*10^6))</f>
        <v>26871418.48</v>
      </c>
      <c r="Z8" s="597">
        <f>'Inflation GDP Population'!Y28*10^6*($V$8/('Inflation GDP Population'!$U$28*10^6))</f>
        <v>26962297.89</v>
      </c>
      <c r="AA8" s="597">
        <f>'Inflation GDP Population'!Z28*10^6*($V$8/('Inflation GDP Population'!$U$28*10^6))</f>
        <v>27053177.29</v>
      </c>
      <c r="AB8" s="597">
        <f>'Inflation GDP Population'!AA28*10^6*($V$8/('Inflation GDP Population'!$U$28*10^6))</f>
        <v>27144056.7</v>
      </c>
      <c r="AC8" s="597">
        <f>'Inflation GDP Population'!AB28*10^6*($V$8/('Inflation GDP Population'!$U$28*10^6))</f>
        <v>27234936.1</v>
      </c>
      <c r="AD8" s="597">
        <f>'Inflation GDP Population'!AC28*10^6*($V$8/('Inflation GDP Population'!$U$28*10^6))</f>
        <v>27325815.51</v>
      </c>
      <c r="AE8" s="597">
        <f>'Inflation GDP Population'!AD28*10^6*($V$8/('Inflation GDP Population'!$U$28*10^6))</f>
        <v>27416694.91</v>
      </c>
      <c r="AF8" s="597">
        <f>'Inflation GDP Population'!AE28*10^6*($V$8/('Inflation GDP Population'!$U$28*10^6))</f>
        <v>27507574.32</v>
      </c>
      <c r="AG8" s="597">
        <f>'Inflation GDP Population'!AF28*10^6*($V$8/('Inflation GDP Population'!$U$28*10^6))</f>
        <v>27598453.72</v>
      </c>
      <c r="AH8" s="597">
        <f>'Inflation GDP Population'!AG28*10^6*($V$8/('Inflation GDP Population'!$U$28*10^6))</f>
        <v>27643448.13</v>
      </c>
      <c r="AI8" s="597">
        <f>'Inflation GDP Population'!AH28*10^6*($V$8/('Inflation GDP Population'!$U$28*10^6))</f>
        <v>27688442.53</v>
      </c>
      <c r="AJ8" s="597">
        <f>'Inflation GDP Population'!AI28*10^6*($V$8/('Inflation GDP Population'!$U$28*10^6))</f>
        <v>27733436.93</v>
      </c>
      <c r="AK8" s="597">
        <f>'Inflation GDP Population'!AJ28*10^6*($V$8/('Inflation GDP Population'!$U$28*10^6))</f>
        <v>27778431.33</v>
      </c>
      <c r="AL8" s="597">
        <f>'Inflation GDP Population'!AK28*10^6*($V$8/('Inflation GDP Population'!$U$28*10^6))</f>
        <v>27823425.74</v>
      </c>
      <c r="AM8" s="597">
        <f>'Inflation GDP Population'!AL28*10^6*($V$8/('Inflation GDP Population'!$U$28*10^6))</f>
        <v>27868420.14</v>
      </c>
      <c r="AN8" s="597">
        <f>'Inflation GDP Population'!AM28*10^6*($V$8/('Inflation GDP Population'!$U$28*10^6))</f>
        <v>27913414.54</v>
      </c>
      <c r="AO8" s="597">
        <f>'Inflation GDP Population'!AN28*10^6*($V$8/('Inflation GDP Population'!$U$28*10^6))</f>
        <v>27958408.95</v>
      </c>
      <c r="AP8" s="597">
        <f>'Inflation GDP Population'!AO28*10^6*($V$8/('Inflation GDP Population'!$U$28*10^6))</f>
        <v>28003403.35</v>
      </c>
      <c r="AQ8" s="597">
        <f>'Inflation GDP Population'!AP28*10^6*($V$8/('Inflation GDP Population'!$U$28*10^6))</f>
        <v>28048397.75</v>
      </c>
      <c r="AR8" s="597">
        <f>'Inflation GDP Population'!AQ28*10^6*($V$8/('Inflation GDP Population'!$U$28*10^6))</f>
        <v>28097725.26</v>
      </c>
      <c r="AS8" s="597">
        <f>'Inflation GDP Population'!AR28*10^6*($V$8/('Inflation GDP Population'!$U$28*10^6))</f>
        <v>28147052.77</v>
      </c>
      <c r="AT8" s="597">
        <f>'Inflation GDP Population'!AS28*10^6*($V$8/('Inflation GDP Population'!$U$28*10^6))</f>
        <v>28196380.28</v>
      </c>
      <c r="AU8" s="597">
        <f>'Inflation GDP Population'!AT28*10^6*($V$8/('Inflation GDP Population'!$U$28*10^6))</f>
        <v>28245707.78</v>
      </c>
      <c r="AV8" s="597">
        <f>'Inflation GDP Population'!AU28*10^6*($V$8/('Inflation GDP Population'!$U$28*10^6))</f>
        <v>28295035.29</v>
      </c>
      <c r="AW8" s="597">
        <f>'Inflation GDP Population'!AV28*10^6*($V$8/('Inflation GDP Population'!$U$28*10^6))</f>
        <v>28344362.8</v>
      </c>
      <c r="AX8" s="597">
        <f>'Inflation GDP Population'!AW28*10^6*($V$8/('Inflation GDP Population'!$U$28*10^6))</f>
        <v>28393690.31</v>
      </c>
      <c r="AY8" s="597">
        <f>'Inflation GDP Population'!AX28*10^6*($V$8/('Inflation GDP Population'!$U$28*10^6))</f>
        <v>28443017.82</v>
      </c>
      <c r="AZ8" s="597">
        <f>'Inflation GDP Population'!AY28*10^6*($V$8/('Inflation GDP Population'!$U$28*10^6))</f>
        <v>28492345.32</v>
      </c>
      <c r="BA8" s="597">
        <f>'Inflation GDP Population'!AZ28*10^6*($V$8/('Inflation GDP Population'!$U$28*10^6))</f>
        <v>28541672.83</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0.9347189902</v>
      </c>
      <c r="D9" s="600">
        <f t="shared" si="4"/>
        <v>0.9515440813</v>
      </c>
      <c r="E9" s="600">
        <f t="shared" si="4"/>
        <v>0.95650416</v>
      </c>
      <c r="F9" s="600">
        <f t="shared" si="4"/>
        <v>0.9590704605</v>
      </c>
      <c r="G9" s="600">
        <f t="shared" si="4"/>
        <v>0.9661778274</v>
      </c>
      <c r="H9" s="600">
        <f t="shared" si="4"/>
        <v>0.9713372014</v>
      </c>
      <c r="I9" s="600">
        <f t="shared" si="4"/>
        <v>0.9734277846</v>
      </c>
      <c r="J9" s="600">
        <f t="shared" si="4"/>
        <v>0.974646749</v>
      </c>
      <c r="K9" s="600">
        <f t="shared" si="4"/>
        <v>0.9731461793</v>
      </c>
      <c r="L9" s="600">
        <f t="shared" si="4"/>
        <v>0.9717931046</v>
      </c>
      <c r="M9" s="600">
        <f t="shared" si="4"/>
        <v>0.969436937</v>
      </c>
      <c r="N9" s="600">
        <f t="shared" si="4"/>
        <v>0.9664113203</v>
      </c>
      <c r="O9" s="600">
        <f t="shared" si="4"/>
        <v>0.9630537067</v>
      </c>
      <c r="P9" s="600">
        <f t="shared" si="4"/>
        <v>0.9601685326</v>
      </c>
      <c r="Q9" s="600">
        <f t="shared" si="4"/>
        <v>0.9589214171</v>
      </c>
      <c r="R9" s="600">
        <f t="shared" si="4"/>
        <v>0.9603104931</v>
      </c>
      <c r="S9" s="600">
        <f t="shared" si="4"/>
        <v>0.959309687</v>
      </c>
      <c r="T9" s="600">
        <f t="shared" ref="T9:V9" si="5">average($K$9:$S$9)</f>
        <v>0.9647279309</v>
      </c>
      <c r="U9" s="600">
        <f t="shared" si="5"/>
        <v>0.9647279309</v>
      </c>
      <c r="V9" s="600">
        <f t="shared" si="5"/>
        <v>0.9647279309</v>
      </c>
      <c r="W9" s="600">
        <f t="shared" ref="W9:BA9" si="6">U9</f>
        <v>0.9647279309</v>
      </c>
      <c r="X9" s="600">
        <f t="shared" si="6"/>
        <v>0.9647279309</v>
      </c>
      <c r="Y9" s="600">
        <f t="shared" si="6"/>
        <v>0.9647279309</v>
      </c>
      <c r="Z9" s="600">
        <f t="shared" si="6"/>
        <v>0.9647279309</v>
      </c>
      <c r="AA9" s="600">
        <f t="shared" si="6"/>
        <v>0.9647279309</v>
      </c>
      <c r="AB9" s="600">
        <f t="shared" si="6"/>
        <v>0.9647279309</v>
      </c>
      <c r="AC9" s="600">
        <f t="shared" si="6"/>
        <v>0.9647279309</v>
      </c>
      <c r="AD9" s="600">
        <f t="shared" si="6"/>
        <v>0.9647279309</v>
      </c>
      <c r="AE9" s="600">
        <f t="shared" si="6"/>
        <v>0.9647279309</v>
      </c>
      <c r="AF9" s="600">
        <f t="shared" si="6"/>
        <v>0.9647279309</v>
      </c>
      <c r="AG9" s="600">
        <f t="shared" si="6"/>
        <v>0.9647279309</v>
      </c>
      <c r="AH9" s="600">
        <f t="shared" si="6"/>
        <v>0.9647279309</v>
      </c>
      <c r="AI9" s="600">
        <f t="shared" si="6"/>
        <v>0.9647279309</v>
      </c>
      <c r="AJ9" s="600">
        <f t="shared" si="6"/>
        <v>0.9647279309</v>
      </c>
      <c r="AK9" s="600">
        <f t="shared" si="6"/>
        <v>0.9647279309</v>
      </c>
      <c r="AL9" s="600">
        <f t="shared" si="6"/>
        <v>0.9647279309</v>
      </c>
      <c r="AM9" s="600">
        <f t="shared" si="6"/>
        <v>0.9647279309</v>
      </c>
      <c r="AN9" s="600">
        <f t="shared" si="6"/>
        <v>0.9647279309</v>
      </c>
      <c r="AO9" s="600">
        <f t="shared" si="6"/>
        <v>0.9647279309</v>
      </c>
      <c r="AP9" s="600">
        <f t="shared" si="6"/>
        <v>0.9647279309</v>
      </c>
      <c r="AQ9" s="600">
        <f t="shared" si="6"/>
        <v>0.9647279309</v>
      </c>
      <c r="AR9" s="600">
        <f t="shared" si="6"/>
        <v>0.9647279309</v>
      </c>
      <c r="AS9" s="600">
        <f t="shared" si="6"/>
        <v>0.9647279309</v>
      </c>
      <c r="AT9" s="600">
        <f t="shared" si="6"/>
        <v>0.9647279309</v>
      </c>
      <c r="AU9" s="600">
        <f t="shared" si="6"/>
        <v>0.9647279309</v>
      </c>
      <c r="AV9" s="600">
        <f t="shared" si="6"/>
        <v>0.9647279309</v>
      </c>
      <c r="AW9" s="600">
        <f t="shared" si="6"/>
        <v>0.9647279309</v>
      </c>
      <c r="AX9" s="600">
        <f t="shared" si="6"/>
        <v>0.9647279309</v>
      </c>
      <c r="AY9" s="600">
        <f t="shared" si="6"/>
        <v>0.9647279309</v>
      </c>
      <c r="AZ9" s="600">
        <f t="shared" si="6"/>
        <v>0.9647279309</v>
      </c>
      <c r="BA9" s="600">
        <f t="shared" si="6"/>
        <v>0.9647279309</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0.9785236617</v>
      </c>
      <c r="Y10" s="253">
        <f>$W$4*Y$12*Model!Y677/10^9</f>
        <v>0.9785236617</v>
      </c>
      <c r="Z10" s="253">
        <f>$W$4*Z$12*Model!Z677/10^9</f>
        <v>0.9785236617</v>
      </c>
      <c r="AA10" s="253">
        <f>$W$4*AA$12*Model!AA677/10^9</f>
        <v>0.9785236617</v>
      </c>
      <c r="AB10" s="253">
        <f>$W$4*AB$12*Model!AB677/10^9</f>
        <v>0.9785236617</v>
      </c>
      <c r="AC10" s="253">
        <f>$W$4*AC$12*Model!AC677/10^9</f>
        <v>0.9785236617</v>
      </c>
      <c r="AD10" s="253">
        <f>$W$4*AD$12*Model!AD677/10^9</f>
        <v>0.9785236617</v>
      </c>
      <c r="AE10" s="253">
        <f>$W$4*AE$12*Model!AE677/10^9</f>
        <v>0.9785236617</v>
      </c>
      <c r="AF10" s="253">
        <f>$W$4*AF$12*Model!AF677/10^9</f>
        <v>0.989265027</v>
      </c>
      <c r="AG10" s="253">
        <f>$W$4*AG$12*Model!AG677/10^9</f>
        <v>1.008062416</v>
      </c>
      <c r="AH10" s="253">
        <f>$W$4*AH$12*Model!AH677/10^9</f>
        <v>1.022428992</v>
      </c>
      <c r="AI10" s="253">
        <f>$W$4*AI$12*Model!AI677/10^9</f>
        <v>0.9801348665</v>
      </c>
      <c r="AJ10" s="253">
        <f>$W$4*AJ$12*Model!AJ677/10^9</f>
        <v>0.9785236617</v>
      </c>
      <c r="AK10" s="253">
        <f>$W$4*AK$12*Model!AK677/10^9</f>
        <v>0.9926217037</v>
      </c>
      <c r="AL10" s="253">
        <f>$W$4*AL$12*Model!AL677/10^9</f>
        <v>1.041405405</v>
      </c>
      <c r="AM10" s="253">
        <f>$W$4*AM$12*Model!AM677/10^9</f>
        <v>1.126754503</v>
      </c>
      <c r="AN10" s="253">
        <f>$W$4*AN$12*Model!AN677/10^9</f>
        <v>1.151951956</v>
      </c>
      <c r="AO10" s="253">
        <f>$W$4*AO$12*Model!AO677/10^9</f>
        <v>1.055727225</v>
      </c>
      <c r="AP10" s="253">
        <f>$W$4*AP$12*Model!AP677/10^9</f>
        <v>1.268316747</v>
      </c>
      <c r="AQ10" s="253">
        <f>$W$4*AQ$12*Model!AQ677/10^9</f>
        <v>1.22987161</v>
      </c>
      <c r="AR10" s="253">
        <f>$W$4*AR$12*Model!AR677/10^9</f>
        <v>0.9820593611</v>
      </c>
      <c r="AS10" s="253">
        <f>$W$4*AS$12*Model!AS677/10^9</f>
        <v>0.9964259372</v>
      </c>
      <c r="AT10" s="253">
        <f>$W$4*AT$12*Model!AT677/10^9</f>
        <v>0.995307045</v>
      </c>
      <c r="AU10" s="253">
        <f>$W$4*AU$12*Model!AU677/10^9</f>
        <v>1.088264611</v>
      </c>
      <c r="AV10" s="253">
        <f>$W$4*AV$12*Model!AV677/10^9</f>
        <v>1.010076422</v>
      </c>
      <c r="AW10" s="253">
        <f>$W$4*AW$12*Model!AW677/10^9</f>
        <v>1.029545147</v>
      </c>
      <c r="AX10" s="253">
        <f>$W$4*AX$12*Model!AX677/10^9</f>
        <v>0.9785236617</v>
      </c>
      <c r="AY10" s="253">
        <f>$W$4*AY$12*Model!AY677/10^9</f>
        <v>0.9785236617</v>
      </c>
      <c r="AZ10" s="253">
        <f>$W$4*AZ$12*Model!AZ677/10^9</f>
        <v>1.957047323</v>
      </c>
      <c r="BA10" s="253">
        <f>$W$4*BA$12*Model!BA677/10^9</f>
        <v>1.957047323</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138688.0</v>
      </c>
      <c r="D28" s="617">
        <v>152797.0</v>
      </c>
      <c r="E28" s="617">
        <v>156009.0</v>
      </c>
      <c r="F28" s="617">
        <v>151052.0</v>
      </c>
      <c r="G28" s="617">
        <v>162059.0</v>
      </c>
      <c r="H28" s="617">
        <v>179038.0</v>
      </c>
      <c r="I28" s="617">
        <v>182849.0</v>
      </c>
      <c r="J28" s="617">
        <v>182855.0</v>
      </c>
      <c r="K28" s="617">
        <v>174888.0</v>
      </c>
      <c r="L28" s="617">
        <v>170906.0</v>
      </c>
      <c r="M28" s="617">
        <v>176249.0</v>
      </c>
      <c r="N28" s="617">
        <v>182309.0</v>
      </c>
      <c r="O28" s="617">
        <v>175794.0</v>
      </c>
      <c r="P28" s="617">
        <v>172238.0</v>
      </c>
      <c r="Q28" s="617">
        <v>170386.0</v>
      </c>
      <c r="R28" s="617">
        <v>160032.0</v>
      </c>
      <c r="S28" s="617">
        <v>164137.0</v>
      </c>
    </row>
    <row r="29">
      <c r="A29" s="447" t="s">
        <v>776</v>
      </c>
      <c r="B29" s="560" t="s">
        <v>775</v>
      </c>
      <c r="C29" s="618">
        <v>6.26351007E8</v>
      </c>
      <c r="D29" s="618">
        <v>6.19797602E8</v>
      </c>
      <c r="E29" s="618">
        <v>6.47720826E8</v>
      </c>
      <c r="F29" s="618">
        <v>6.45788076E8</v>
      </c>
      <c r="G29" s="618">
        <v>6.60584862E8</v>
      </c>
      <c r="H29" s="618">
        <v>6.83978387E8</v>
      </c>
      <c r="I29" s="618">
        <v>6.6604113E8</v>
      </c>
      <c r="J29" s="618">
        <v>6.92501634E8</v>
      </c>
      <c r="K29" s="618">
        <v>6.80209474E8</v>
      </c>
      <c r="L29" s="618">
        <v>6.42965691E8</v>
      </c>
      <c r="M29" s="618">
        <v>6.74211762E8</v>
      </c>
      <c r="N29" s="618">
        <v>6.56713888E8</v>
      </c>
      <c r="O29" s="618">
        <v>6.26838975E8</v>
      </c>
      <c r="P29" s="618">
        <v>6.17579276E8</v>
      </c>
      <c r="Q29" s="618">
        <v>6.17882834E8</v>
      </c>
      <c r="R29" s="618">
        <v>6.42304259E8</v>
      </c>
      <c r="S29" s="618">
        <v>6.41929143E8</v>
      </c>
    </row>
    <row r="30">
      <c r="A30" s="560" t="s">
        <v>777</v>
      </c>
      <c r="B30" s="560"/>
      <c r="C30" s="619">
        <f t="shared" ref="C30:S30" si="12">sum(C33:C38)*10^9/C7</f>
        <v>686.7414119</v>
      </c>
      <c r="D30" s="619">
        <f t="shared" si="12"/>
        <v>626.0533665</v>
      </c>
      <c r="E30" s="619">
        <f t="shared" si="12"/>
        <v>629.6857239</v>
      </c>
      <c r="F30" s="619">
        <f t="shared" si="12"/>
        <v>652.8635151</v>
      </c>
      <c r="G30" s="619">
        <f t="shared" si="12"/>
        <v>608.8355366</v>
      </c>
      <c r="H30" s="619">
        <f t="shared" si="12"/>
        <v>660.0358307</v>
      </c>
      <c r="I30" s="619">
        <f t="shared" si="12"/>
        <v>687.9582526</v>
      </c>
      <c r="J30" s="619">
        <f t="shared" si="12"/>
        <v>686.1904765</v>
      </c>
      <c r="K30" s="619">
        <f t="shared" si="12"/>
        <v>708.7051969</v>
      </c>
      <c r="L30" s="619">
        <f t="shared" si="12"/>
        <v>724.2557777</v>
      </c>
      <c r="M30" s="619">
        <f t="shared" si="12"/>
        <v>762.2021429</v>
      </c>
      <c r="N30" s="619">
        <f t="shared" si="12"/>
        <v>796.9376723</v>
      </c>
      <c r="O30" s="619">
        <f t="shared" si="12"/>
        <v>858.7312993</v>
      </c>
      <c r="P30" s="619">
        <f t="shared" si="12"/>
        <v>840.778192</v>
      </c>
      <c r="Q30" s="619">
        <f t="shared" si="12"/>
        <v>962.2020729</v>
      </c>
      <c r="R30" s="619">
        <f t="shared" si="12"/>
        <v>1002.390731</v>
      </c>
      <c r="S30" s="619">
        <f t="shared" si="12"/>
        <v>1030.576</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111.9400088</v>
      </c>
      <c r="D31" s="621">
        <f t="shared" si="13"/>
        <v>94.80681893</v>
      </c>
      <c r="E31" s="621">
        <f t="shared" si="13"/>
        <v>94.42491588</v>
      </c>
      <c r="F31" s="621">
        <f t="shared" si="13"/>
        <v>101.9596797</v>
      </c>
      <c r="G31" s="621">
        <f t="shared" si="13"/>
        <v>89.77657723</v>
      </c>
      <c r="H31" s="621">
        <f t="shared" si="13"/>
        <v>89.0176793</v>
      </c>
      <c r="I31" s="621">
        <f t="shared" si="13"/>
        <v>91.52761026</v>
      </c>
      <c r="J31" s="621">
        <f t="shared" si="13"/>
        <v>91.83428378</v>
      </c>
      <c r="K31" s="621">
        <f t="shared" si="13"/>
        <v>99.50977454</v>
      </c>
      <c r="L31" s="621">
        <f t="shared" si="13"/>
        <v>104.2913827</v>
      </c>
      <c r="M31" s="621">
        <f t="shared" si="13"/>
        <v>106.5640278</v>
      </c>
      <c r="N31" s="621">
        <f t="shared" si="13"/>
        <v>107.6819207</v>
      </c>
      <c r="O31" s="621">
        <f t="shared" si="13"/>
        <v>120.0060602</v>
      </c>
      <c r="P31" s="621">
        <f t="shared" si="13"/>
        <v>119.5893654</v>
      </c>
      <c r="Q31" s="621">
        <f t="shared" si="13"/>
        <v>139.0696092</v>
      </c>
      <c r="R31" s="621">
        <f t="shared" si="13"/>
        <v>154.9962639</v>
      </c>
      <c r="S31" s="621">
        <f t="shared" si="13"/>
        <v>156.3131015</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2.478599982</v>
      </c>
      <c r="D32" s="621">
        <f t="shared" si="14"/>
        <v>2.33724646</v>
      </c>
      <c r="E32" s="621">
        <f t="shared" si="14"/>
        <v>2.27430339</v>
      </c>
      <c r="F32" s="621">
        <f t="shared" si="14"/>
        <v>2.384871154</v>
      </c>
      <c r="G32" s="621">
        <f t="shared" si="14"/>
        <v>2.202457726</v>
      </c>
      <c r="H32" s="621">
        <f t="shared" si="14"/>
        <v>2.330124397</v>
      </c>
      <c r="I32" s="621">
        <f t="shared" si="14"/>
        <v>2.512717497</v>
      </c>
      <c r="J32" s="621">
        <f t="shared" si="14"/>
        <v>2.424883514</v>
      </c>
      <c r="K32" s="621">
        <f t="shared" si="14"/>
        <v>2.558486189</v>
      </c>
      <c r="L32" s="621">
        <f t="shared" si="14"/>
        <v>2.772157721</v>
      </c>
      <c r="M32" s="621">
        <f t="shared" si="14"/>
        <v>2.785742463</v>
      </c>
      <c r="N32" s="621">
        <f t="shared" si="14"/>
        <v>2.989335788</v>
      </c>
      <c r="O32" s="621">
        <f t="shared" si="14"/>
        <v>3.365512706</v>
      </c>
      <c r="P32" s="621">
        <f t="shared" si="14"/>
        <v>3.33525329</v>
      </c>
      <c r="Q32" s="621">
        <f t="shared" si="14"/>
        <v>3.834952701</v>
      </c>
      <c r="R32" s="621">
        <f t="shared" si="14"/>
        <v>3.861777618</v>
      </c>
      <c r="S32" s="621">
        <f t="shared" si="14"/>
        <v>3.99682174</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2">
        <v>0.412823125571989</v>
      </c>
      <c r="D33" s="572">
        <v>0.675893515794466</v>
      </c>
      <c r="E33" s="572">
        <v>0.512541744010424</v>
      </c>
      <c r="F33" s="572">
        <v>0.590007155761613</v>
      </c>
      <c r="G33" s="572">
        <v>0.547265613374186</v>
      </c>
      <c r="H33" s="572">
        <v>0.837821566919488</v>
      </c>
      <c r="I33" s="572">
        <v>1.46153661947645</v>
      </c>
      <c r="J33" s="572">
        <v>1.31097204085303</v>
      </c>
      <c r="K33" s="572">
        <v>1.36492067963579</v>
      </c>
      <c r="L33" s="572">
        <v>1.95969351155756</v>
      </c>
      <c r="M33" s="572">
        <v>2.32192612763014</v>
      </c>
      <c r="N33" s="572">
        <v>3.59481132890966</v>
      </c>
      <c r="O33" s="572">
        <v>3.15254906877364</v>
      </c>
      <c r="P33" s="572">
        <v>4.24691208406722</v>
      </c>
      <c r="Q33" s="572">
        <v>6.44245493613433</v>
      </c>
      <c r="R33" s="572">
        <v>7.34620318434024</v>
      </c>
      <c r="S33" s="572">
        <v>7.03015102439072</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2">
        <v>3.04408339840251</v>
      </c>
      <c r="D34" s="572">
        <v>3.09456705274141</v>
      </c>
      <c r="E34" s="572">
        <v>3.17072334156122</v>
      </c>
      <c r="F34" s="572">
        <v>3.15589342702396</v>
      </c>
      <c r="G34" s="572">
        <v>3.11641827830864</v>
      </c>
      <c r="H34" s="572">
        <v>3.54599807013339</v>
      </c>
      <c r="I34" s="572">
        <v>3.91696832715511</v>
      </c>
      <c r="J34" s="572">
        <v>3.82992227612399</v>
      </c>
      <c r="K34" s="572">
        <v>4.36917546432582</v>
      </c>
      <c r="L34" s="572">
        <v>4.20160494916581</v>
      </c>
      <c r="M34" s="572">
        <v>4.12973707659182</v>
      </c>
      <c r="N34" s="572">
        <v>4.05689474214366</v>
      </c>
      <c r="O34" s="572">
        <v>5.52697385911055</v>
      </c>
      <c r="P34" s="572">
        <v>4.84999424494916</v>
      </c>
      <c r="Q34" s="572">
        <v>4.59728796812872</v>
      </c>
      <c r="R34" s="572">
        <v>4.94507691389087</v>
      </c>
      <c r="S34" s="572">
        <v>5.18809381764294</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2">
        <v>1.28564534416292</v>
      </c>
      <c r="D35" s="572">
        <v>0.579937738853563</v>
      </c>
      <c r="E35" s="572">
        <v>0.733815657054636</v>
      </c>
      <c r="F35" s="572">
        <v>0.702877193145756</v>
      </c>
      <c r="G35" s="572">
        <v>0.692341115494719</v>
      </c>
      <c r="H35" s="572">
        <v>0.420067353877301</v>
      </c>
      <c r="I35" s="572">
        <v>0.531969278706352</v>
      </c>
      <c r="J35" s="572">
        <v>0.573374258366385</v>
      </c>
      <c r="K35" s="572">
        <v>0.583984175310514</v>
      </c>
      <c r="L35" s="572">
        <v>0.549283581810473</v>
      </c>
      <c r="M35" s="572">
        <v>0.673207462976602</v>
      </c>
      <c r="N35" s="572">
        <v>0.708324956143089</v>
      </c>
      <c r="O35" s="572">
        <v>0.864575380178207</v>
      </c>
      <c r="P35" s="572">
        <v>0.795646915326061</v>
      </c>
      <c r="Q35" s="572">
        <v>0.944750131886927</v>
      </c>
      <c r="R35" s="572">
        <v>0.780722965035701</v>
      </c>
      <c r="S35" s="572">
        <v>1.10725016318127</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2">
        <v>1.00525215192301</v>
      </c>
      <c r="D36" s="572">
        <v>1.10002768299237</v>
      </c>
      <c r="E36" s="572">
        <v>1.27470891906142</v>
      </c>
      <c r="F36" s="572">
        <v>1.39595226262922</v>
      </c>
      <c r="G36" s="572">
        <v>1.65541648718886</v>
      </c>
      <c r="H36" s="572">
        <v>2.4876868222598</v>
      </c>
      <c r="I36" s="572">
        <v>2.16745821213748</v>
      </c>
      <c r="J36" s="572">
        <v>2.4919550703436</v>
      </c>
      <c r="K36" s="572">
        <v>2.59752419018171</v>
      </c>
      <c r="L36" s="572">
        <v>2.05503996209602</v>
      </c>
      <c r="M36" s="572">
        <v>2.05155416331865</v>
      </c>
      <c r="N36" s="572">
        <v>1.69462169919189</v>
      </c>
      <c r="O36" s="572">
        <v>1.81576617792908</v>
      </c>
      <c r="P36" s="572">
        <v>1.87409785315366</v>
      </c>
      <c r="Q36" s="572">
        <v>2.26009887183074</v>
      </c>
      <c r="R36" s="572">
        <v>2.55372446021907</v>
      </c>
      <c r="S36" s="572">
        <v>2.84722159635009</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2">
        <v>2.40419450098358</v>
      </c>
      <c r="D37" s="572">
        <v>2.5348937469193</v>
      </c>
      <c r="E37" s="572">
        <v>2.2207282806875</v>
      </c>
      <c r="F37" s="572">
        <v>2.73616924090548</v>
      </c>
      <c r="G37" s="572">
        <v>2.35904429517109</v>
      </c>
      <c r="H37" s="572">
        <v>2.35567908416499</v>
      </c>
      <c r="I37" s="572">
        <v>2.40832396610232</v>
      </c>
      <c r="J37" s="572">
        <v>2.46530217949094</v>
      </c>
      <c r="K37" s="572">
        <v>2.56495455113149</v>
      </c>
      <c r="L37" s="572">
        <v>2.48942188919637</v>
      </c>
      <c r="M37" s="572">
        <v>2.58382101553462</v>
      </c>
      <c r="N37" s="572">
        <v>2.7068274319491</v>
      </c>
      <c r="O37" s="572">
        <v>2.77145164590976</v>
      </c>
      <c r="P37" s="572">
        <v>2.50854319362776</v>
      </c>
      <c r="Q37" s="572">
        <v>2.73694234048026</v>
      </c>
      <c r="R37" s="572">
        <v>2.73058640673911</v>
      </c>
      <c r="S37" s="572">
        <v>2.92918083816707</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2">
        <v>7.3727374235731</v>
      </c>
      <c r="D38" s="572">
        <v>6.500877774129</v>
      </c>
      <c r="E38" s="572">
        <v>6.81861875837473</v>
      </c>
      <c r="F38" s="572">
        <v>6.82031425810088</v>
      </c>
      <c r="G38" s="572">
        <v>6.17861653945799</v>
      </c>
      <c r="H38" s="572">
        <v>6.29029436837837</v>
      </c>
      <c r="I38" s="572">
        <v>6.24947560484951</v>
      </c>
      <c r="J38" s="572">
        <v>6.12083213479721</v>
      </c>
      <c r="K38" s="572">
        <v>5.92250638997775</v>
      </c>
      <c r="L38" s="572">
        <v>6.56897915477343</v>
      </c>
      <c r="M38" s="572">
        <v>7.02155749623249</v>
      </c>
      <c r="N38" s="572">
        <v>6.86990311947702</v>
      </c>
      <c r="O38" s="572">
        <v>6.96502921483062</v>
      </c>
      <c r="P38" s="572">
        <v>6.32263883167375</v>
      </c>
      <c r="Q38" s="572">
        <v>6.71398018516645</v>
      </c>
      <c r="R38" s="572">
        <v>6.44804818180387</v>
      </c>
      <c r="S38" s="572">
        <v>6.55486610001347</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0.4416547967</v>
      </c>
      <c r="D39" s="622">
        <f t="shared" si="15"/>
        <v>0.7103123534</v>
      </c>
      <c r="E39" s="622">
        <f t="shared" si="15"/>
        <v>0.5358489439</v>
      </c>
      <c r="F39" s="622">
        <f t="shared" si="15"/>
        <v>0.615186454</v>
      </c>
      <c r="G39" s="622">
        <f t="shared" si="15"/>
        <v>0.5664232793</v>
      </c>
      <c r="H39" s="622">
        <f t="shared" si="15"/>
        <v>0.8625445064</v>
      </c>
      <c r="I39" s="622">
        <f t="shared" si="15"/>
        <v>1.501433021</v>
      </c>
      <c r="J39" s="622">
        <f t="shared" si="15"/>
        <v>1.345074041</v>
      </c>
      <c r="K39" s="622">
        <f t="shared" si="15"/>
        <v>1.402585458</v>
      </c>
      <c r="L39" s="622">
        <f t="shared" si="15"/>
        <v>2.016574827</v>
      </c>
      <c r="M39" s="622">
        <f t="shared" si="15"/>
        <v>2.395128594</v>
      </c>
      <c r="N39" s="622">
        <f t="shared" si="15"/>
        <v>3.719752918</v>
      </c>
      <c r="O39" s="622">
        <f t="shared" si="15"/>
        <v>3.273492482</v>
      </c>
      <c r="P39" s="622">
        <f t="shared" si="15"/>
        <v>4.42309026</v>
      </c>
      <c r="Q39" s="622">
        <f t="shared" si="15"/>
        <v>6.718438885</v>
      </c>
      <c r="R39" s="622">
        <f t="shared" si="15"/>
        <v>7.6498208</v>
      </c>
      <c r="S39" s="622">
        <f t="shared" si="15"/>
        <v>7.32834362</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4.632118089</v>
      </c>
      <c r="D40" s="622">
        <f t="shared" si="16"/>
        <v>3.861623296</v>
      </c>
      <c r="E40" s="622">
        <f t="shared" si="16"/>
        <v>4.082093065</v>
      </c>
      <c r="F40" s="622">
        <f t="shared" si="16"/>
        <v>4.023448515</v>
      </c>
      <c r="G40" s="622">
        <f t="shared" si="16"/>
        <v>3.942089422</v>
      </c>
      <c r="H40" s="622">
        <f t="shared" si="16"/>
        <v>4.083098453</v>
      </c>
      <c r="I40" s="622">
        <f t="shared" si="16"/>
        <v>4.570382802</v>
      </c>
      <c r="J40" s="622">
        <f t="shared" si="16"/>
        <v>4.517838426</v>
      </c>
      <c r="K40" s="622">
        <f t="shared" si="16"/>
        <v>5.089841326</v>
      </c>
      <c r="L40" s="622">
        <f t="shared" si="16"/>
        <v>4.888786007</v>
      </c>
      <c r="M40" s="622">
        <f t="shared" si="16"/>
        <v>4.954365113</v>
      </c>
      <c r="N40" s="622">
        <f t="shared" si="16"/>
        <v>4.930840107</v>
      </c>
      <c r="O40" s="622">
        <f t="shared" si="16"/>
        <v>6.636752649</v>
      </c>
      <c r="P40" s="622">
        <f t="shared" si="16"/>
        <v>5.879843974</v>
      </c>
      <c r="Q40" s="622">
        <f t="shared" si="16"/>
        <v>5.779449704</v>
      </c>
      <c r="R40" s="622">
        <f t="shared" si="16"/>
        <v>5.962446438</v>
      </c>
      <c r="S40" s="622">
        <f t="shared" si="16"/>
        <v>6.562368822</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1.075459215</v>
      </c>
      <c r="D41" s="622">
        <f t="shared" si="17"/>
        <v>1.156044901</v>
      </c>
      <c r="E41" s="622">
        <f t="shared" si="17"/>
        <v>1.332674726</v>
      </c>
      <c r="F41" s="622">
        <f t="shared" si="17"/>
        <v>1.455526283</v>
      </c>
      <c r="G41" s="622">
        <f t="shared" si="17"/>
        <v>1.713366256</v>
      </c>
      <c r="H41" s="622">
        <f t="shared" si="17"/>
        <v>2.561094972</v>
      </c>
      <c r="I41" s="622">
        <f t="shared" si="17"/>
        <v>2.22662456</v>
      </c>
      <c r="J41" s="622">
        <f t="shared" si="17"/>
        <v>2.556777697</v>
      </c>
      <c r="K41" s="622">
        <f t="shared" si="17"/>
        <v>2.669202475</v>
      </c>
      <c r="L41" s="622">
        <f t="shared" si="17"/>
        <v>2.114688767</v>
      </c>
      <c r="M41" s="622">
        <f t="shared" si="17"/>
        <v>2.116232717</v>
      </c>
      <c r="N41" s="622">
        <f t="shared" si="17"/>
        <v>1.753520125</v>
      </c>
      <c r="O41" s="622">
        <f t="shared" si="17"/>
        <v>1.885425668</v>
      </c>
      <c r="P41" s="622">
        <f t="shared" si="17"/>
        <v>1.951842608</v>
      </c>
      <c r="Q41" s="622">
        <f t="shared" si="17"/>
        <v>2.356917711</v>
      </c>
      <c r="R41" s="622">
        <f t="shared" si="17"/>
        <v>2.659269558</v>
      </c>
      <c r="S41" s="622">
        <f t="shared" si="17"/>
        <v>2.96799004</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10.45975531</v>
      </c>
      <c r="D42" s="622">
        <f t="shared" si="18"/>
        <v>9.495904287</v>
      </c>
      <c r="E42" s="622">
        <f t="shared" si="18"/>
        <v>9.450400131</v>
      </c>
      <c r="F42" s="622">
        <f t="shared" si="18"/>
        <v>9.964318465</v>
      </c>
      <c r="G42" s="622">
        <f t="shared" si="18"/>
        <v>8.836531529</v>
      </c>
      <c r="H42" s="622">
        <f t="shared" si="18"/>
        <v>8.901104004</v>
      </c>
      <c r="I42" s="622">
        <f t="shared" si="18"/>
        <v>8.894136481</v>
      </c>
      <c r="J42" s="622">
        <f t="shared" si="18"/>
        <v>8.809483357</v>
      </c>
      <c r="K42" s="622">
        <f t="shared" si="18"/>
        <v>8.721671134</v>
      </c>
      <c r="L42" s="622">
        <f t="shared" si="18"/>
        <v>9.321326732</v>
      </c>
      <c r="M42" s="622">
        <f t="shared" si="18"/>
        <v>9.908203562</v>
      </c>
      <c r="N42" s="622">
        <f t="shared" si="18"/>
        <v>9.909580269</v>
      </c>
      <c r="O42" s="622">
        <f t="shared" si="18"/>
        <v>10.11000819</v>
      </c>
      <c r="P42" s="622">
        <f t="shared" si="18"/>
        <v>9.197533272</v>
      </c>
      <c r="Q42" s="622">
        <f t="shared" si="18"/>
        <v>9.855784173</v>
      </c>
      <c r="R42" s="622">
        <f t="shared" si="18"/>
        <v>9.557986354</v>
      </c>
      <c r="S42" s="622">
        <f t="shared" si="18"/>
        <v>9.88632458</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2.505121037</v>
      </c>
      <c r="D43" s="622">
        <f t="shared" si="19"/>
        <v>4.037810642</v>
      </c>
      <c r="E43" s="622">
        <f t="shared" si="19"/>
        <v>3.052754386</v>
      </c>
      <c r="F43" s="622">
        <f t="shared" si="19"/>
        <v>3.512458878</v>
      </c>
      <c r="G43" s="622">
        <f t="shared" si="19"/>
        <v>3.241176509</v>
      </c>
      <c r="H43" s="622">
        <f t="shared" si="19"/>
        <v>4.946549055</v>
      </c>
      <c r="I43" s="622">
        <f t="shared" si="19"/>
        <v>8.629549247</v>
      </c>
      <c r="J43" s="622">
        <f t="shared" si="19"/>
        <v>7.748039279</v>
      </c>
      <c r="K43" s="622">
        <f t="shared" si="19"/>
        <v>8.097306358</v>
      </c>
      <c r="L43" s="622">
        <f t="shared" si="19"/>
        <v>11.66791748</v>
      </c>
      <c r="M43" s="622">
        <f t="shared" si="19"/>
        <v>13.88921729</v>
      </c>
      <c r="N43" s="622">
        <f t="shared" si="19"/>
        <v>21.61897656</v>
      </c>
      <c r="O43" s="622">
        <f t="shared" si="19"/>
        <v>19.06806689</v>
      </c>
      <c r="P43" s="622">
        <f t="shared" si="19"/>
        <v>25.82245877</v>
      </c>
      <c r="Q43" s="622">
        <f t="shared" si="19"/>
        <v>39.31142928</v>
      </c>
      <c r="R43" s="622">
        <f t="shared" si="19"/>
        <v>44.8624108</v>
      </c>
      <c r="S43" s="622">
        <f t="shared" si="19"/>
        <v>43.0745029</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26.27395096</v>
      </c>
      <c r="D44" s="622">
        <f t="shared" si="20"/>
        <v>21.95161546</v>
      </c>
      <c r="E44" s="622">
        <f t="shared" si="20"/>
        <v>23.25585904</v>
      </c>
      <c r="F44" s="622">
        <f t="shared" si="20"/>
        <v>22.9722182</v>
      </c>
      <c r="G44" s="622">
        <f t="shared" si="20"/>
        <v>22.55734907</v>
      </c>
      <c r="H44" s="622">
        <f t="shared" si="20"/>
        <v>23.41588943</v>
      </c>
      <c r="I44" s="622">
        <f t="shared" si="20"/>
        <v>26.2684668</v>
      </c>
      <c r="J44" s="622">
        <f t="shared" si="20"/>
        <v>26.02413587</v>
      </c>
      <c r="K44" s="622">
        <f t="shared" si="20"/>
        <v>29.38430902</v>
      </c>
      <c r="L44" s="622">
        <f t="shared" si="20"/>
        <v>28.28655348</v>
      </c>
      <c r="M44" s="622">
        <f t="shared" si="20"/>
        <v>28.73008731</v>
      </c>
      <c r="N44" s="622">
        <f t="shared" si="20"/>
        <v>28.65774127</v>
      </c>
      <c r="O44" s="622">
        <f t="shared" si="20"/>
        <v>38.65902981</v>
      </c>
      <c r="P44" s="622">
        <f t="shared" si="20"/>
        <v>34.32713775</v>
      </c>
      <c r="Q44" s="622">
        <f t="shared" si="20"/>
        <v>33.81714595</v>
      </c>
      <c r="R44" s="622">
        <f t="shared" si="20"/>
        <v>34.96679576</v>
      </c>
      <c r="S44" s="622">
        <f t="shared" si="20"/>
        <v>38.57225991</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0.1484116426</v>
      </c>
      <c r="D45" s="622">
        <f t="shared" si="21"/>
        <v>0.1647944171</v>
      </c>
      <c r="E45" s="622">
        <f t="shared" si="21"/>
        <v>0.1837654881</v>
      </c>
      <c r="F45" s="622">
        <f t="shared" si="21"/>
        <v>0.2001315404</v>
      </c>
      <c r="G45" s="622">
        <f t="shared" si="21"/>
        <v>0.2324629972</v>
      </c>
      <c r="H45" s="622">
        <f t="shared" si="21"/>
        <v>0.336052326</v>
      </c>
      <c r="I45" s="622">
        <f t="shared" si="21"/>
        <v>0.2964777263</v>
      </c>
      <c r="J45" s="622">
        <f t="shared" si="21"/>
        <v>0.3333144557</v>
      </c>
      <c r="K45" s="622">
        <f t="shared" si="21"/>
        <v>0.3557386343</v>
      </c>
      <c r="L45" s="622">
        <f t="shared" si="21"/>
        <v>0.3053467636</v>
      </c>
      <c r="M45" s="622">
        <f t="shared" si="21"/>
        <v>0.2878124224</v>
      </c>
      <c r="N45" s="622">
        <f t="shared" si="21"/>
        <v>0.2454778653</v>
      </c>
      <c r="O45" s="622">
        <f t="shared" si="21"/>
        <v>0.2724332814</v>
      </c>
      <c r="P45" s="622">
        <f t="shared" si="21"/>
        <v>0.2757599074</v>
      </c>
      <c r="Q45" s="622">
        <f t="shared" si="21"/>
        <v>0.3314494429</v>
      </c>
      <c r="R45" s="622">
        <f t="shared" si="21"/>
        <v>0.3864975016</v>
      </c>
      <c r="S45" s="622">
        <f t="shared" si="21"/>
        <v>0.4244290998</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1.443429416</v>
      </c>
      <c r="D46" s="622">
        <f t="shared" si="22"/>
        <v>1.353642935</v>
      </c>
      <c r="E46" s="622">
        <f t="shared" si="22"/>
        <v>1.303136737</v>
      </c>
      <c r="F46" s="622">
        <f t="shared" si="22"/>
        <v>1.370071036</v>
      </c>
      <c r="G46" s="622">
        <f t="shared" si="22"/>
        <v>1.198906886</v>
      </c>
      <c r="H46" s="622">
        <f t="shared" si="22"/>
        <v>1.167952277</v>
      </c>
      <c r="I46" s="622">
        <f t="shared" si="22"/>
        <v>1.184264922</v>
      </c>
      <c r="J46" s="622">
        <f t="shared" si="22"/>
        <v>1.14844875</v>
      </c>
      <c r="K46" s="622">
        <f t="shared" si="22"/>
        <v>1.162382924</v>
      </c>
      <c r="L46" s="622">
        <f t="shared" si="22"/>
        <v>1.345936572</v>
      </c>
      <c r="M46" s="622">
        <f t="shared" si="22"/>
        <v>1.347538031</v>
      </c>
      <c r="N46" s="622">
        <f t="shared" si="22"/>
        <v>1.387256739</v>
      </c>
      <c r="O46" s="622">
        <f t="shared" si="22"/>
        <v>1.46083866</v>
      </c>
      <c r="P46" s="622">
        <f t="shared" si="22"/>
        <v>1.299444388</v>
      </c>
      <c r="Q46" s="622">
        <f t="shared" si="22"/>
        <v>1.386002641</v>
      </c>
      <c r="R46" s="622">
        <f t="shared" si="22"/>
        <v>1.389155092</v>
      </c>
      <c r="S46" s="622">
        <f t="shared" si="22"/>
        <v>1.413766147</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2.976631905</v>
      </c>
      <c r="D47" s="623">
        <f t="shared" si="23"/>
        <v>4.423473732</v>
      </c>
      <c r="E47" s="623">
        <f t="shared" si="23"/>
        <v>3.285334462</v>
      </c>
      <c r="F47" s="623">
        <f t="shared" si="23"/>
        <v>3.905987049</v>
      </c>
      <c r="G47" s="623">
        <f t="shared" si="23"/>
        <v>3.376952921</v>
      </c>
      <c r="H47" s="623">
        <f t="shared" si="23"/>
        <v>4.679573984</v>
      </c>
      <c r="I47" s="623">
        <f t="shared" si="23"/>
        <v>7.993134332</v>
      </c>
      <c r="J47" s="623">
        <f t="shared" si="23"/>
        <v>7.169462366</v>
      </c>
      <c r="K47" s="623">
        <f t="shared" si="23"/>
        <v>7.804541647</v>
      </c>
      <c r="L47" s="623">
        <f t="shared" si="23"/>
        <v>11.4664992</v>
      </c>
      <c r="M47" s="623">
        <f t="shared" si="23"/>
        <v>13.1741237</v>
      </c>
      <c r="N47" s="623">
        <f t="shared" si="23"/>
        <v>19.71823294</v>
      </c>
      <c r="O47" s="623">
        <f t="shared" si="23"/>
        <v>17.93320061</v>
      </c>
      <c r="P47" s="623">
        <f t="shared" si="23"/>
        <v>24.6572306</v>
      </c>
      <c r="Q47" s="623">
        <f t="shared" si="23"/>
        <v>37.81094066</v>
      </c>
      <c r="R47" s="623">
        <f t="shared" si="23"/>
        <v>45.90458898</v>
      </c>
      <c r="S47" s="623">
        <f t="shared" si="23"/>
        <v>42.83099499</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21.94914772</v>
      </c>
      <c r="D48" s="623">
        <f t="shared" si="24"/>
        <v>20.25279981</v>
      </c>
      <c r="E48" s="623">
        <f t="shared" si="24"/>
        <v>20.32397709</v>
      </c>
      <c r="F48" s="623">
        <f t="shared" si="24"/>
        <v>20.89276161</v>
      </c>
      <c r="G48" s="623">
        <f t="shared" si="24"/>
        <v>19.23014629</v>
      </c>
      <c r="H48" s="623">
        <f t="shared" si="24"/>
        <v>19.80584049</v>
      </c>
      <c r="I48" s="623">
        <f t="shared" si="24"/>
        <v>21.42187448</v>
      </c>
      <c r="J48" s="623">
        <f t="shared" si="24"/>
        <v>20.9451329</v>
      </c>
      <c r="K48" s="623">
        <f t="shared" si="24"/>
        <v>24.98270587</v>
      </c>
      <c r="L48" s="623">
        <f t="shared" si="24"/>
        <v>24.58430335</v>
      </c>
      <c r="M48" s="623">
        <f t="shared" si="24"/>
        <v>23.43126529</v>
      </c>
      <c r="N48" s="623">
        <f t="shared" si="24"/>
        <v>22.25284951</v>
      </c>
      <c r="O48" s="623">
        <f t="shared" si="24"/>
        <v>31.44005972</v>
      </c>
      <c r="P48" s="623">
        <f t="shared" si="24"/>
        <v>28.15867721</v>
      </c>
      <c r="Q48" s="623">
        <f t="shared" si="24"/>
        <v>26.98160628</v>
      </c>
      <c r="R48" s="623">
        <f t="shared" si="24"/>
        <v>30.9005506</v>
      </c>
      <c r="S48" s="623">
        <f t="shared" si="24"/>
        <v>31.60831389</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9.270054685</v>
      </c>
      <c r="D49" s="623">
        <f t="shared" si="25"/>
        <v>3.795478569</v>
      </c>
      <c r="E49" s="623">
        <f t="shared" si="25"/>
        <v>4.703675154</v>
      </c>
      <c r="F49" s="623">
        <f t="shared" si="25"/>
        <v>4.653213418</v>
      </c>
      <c r="G49" s="623">
        <f t="shared" si="25"/>
        <v>4.272154681</v>
      </c>
      <c r="H49" s="623">
        <f t="shared" si="25"/>
        <v>2.346246908</v>
      </c>
      <c r="I49" s="623">
        <f t="shared" si="25"/>
        <v>2.909336549</v>
      </c>
      <c r="J49" s="623">
        <f t="shared" si="25"/>
        <v>3.135677222</v>
      </c>
      <c r="K49" s="623">
        <f t="shared" si="25"/>
        <v>3.339189512</v>
      </c>
      <c r="L49" s="623">
        <f t="shared" si="25"/>
        <v>3.213951422</v>
      </c>
      <c r="M49" s="623">
        <f t="shared" si="25"/>
        <v>3.819638483</v>
      </c>
      <c r="N49" s="623">
        <f t="shared" si="25"/>
        <v>3.885298894</v>
      </c>
      <c r="O49" s="623">
        <f t="shared" si="25"/>
        <v>4.918116547</v>
      </c>
      <c r="P49" s="623">
        <f t="shared" si="25"/>
        <v>4.619462112</v>
      </c>
      <c r="Q49" s="623">
        <f t="shared" si="25"/>
        <v>5.544763841</v>
      </c>
      <c r="R49" s="623">
        <f t="shared" si="25"/>
        <v>4.878542823</v>
      </c>
      <c r="S49" s="623">
        <f t="shared" si="25"/>
        <v>6.745890099</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0.1604934199</v>
      </c>
      <c r="D50" s="623">
        <f t="shared" si="26"/>
        <v>0.1774817585</v>
      </c>
      <c r="E50" s="623">
        <f t="shared" si="26"/>
        <v>0.1967991252</v>
      </c>
      <c r="F50" s="623">
        <f t="shared" si="26"/>
        <v>0.2161625949</v>
      </c>
      <c r="G50" s="623">
        <f t="shared" si="26"/>
        <v>0.2505986108</v>
      </c>
      <c r="H50" s="623">
        <f t="shared" si="26"/>
        <v>0.3637083963</v>
      </c>
      <c r="I50" s="623">
        <f t="shared" si="26"/>
        <v>0.3254240789</v>
      </c>
      <c r="J50" s="623">
        <f t="shared" si="26"/>
        <v>0.3598482585</v>
      </c>
      <c r="K50" s="623">
        <f t="shared" si="26"/>
        <v>0.3818712161</v>
      </c>
      <c r="L50" s="623">
        <f t="shared" si="26"/>
        <v>0.3196189145</v>
      </c>
      <c r="M50" s="623">
        <f t="shared" si="26"/>
        <v>0.304289287</v>
      </c>
      <c r="N50" s="623">
        <f t="shared" si="26"/>
        <v>0.2580456619</v>
      </c>
      <c r="O50" s="623">
        <f t="shared" si="26"/>
        <v>0.2896702742</v>
      </c>
      <c r="P50" s="623">
        <f t="shared" si="26"/>
        <v>0.3034586694</v>
      </c>
      <c r="Q50" s="623">
        <f t="shared" si="26"/>
        <v>0.3657811396</v>
      </c>
      <c r="R50" s="623">
        <f t="shared" si="26"/>
        <v>0.3975879693</v>
      </c>
      <c r="S50" s="623">
        <f t="shared" si="26"/>
        <v>0.4435414138</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0.3838414043</v>
      </c>
      <c r="D51" s="623">
        <f t="shared" si="27"/>
        <v>0.4089873434</v>
      </c>
      <c r="E51" s="623">
        <f t="shared" si="27"/>
        <v>0.3428526908</v>
      </c>
      <c r="F51" s="623">
        <f t="shared" si="27"/>
        <v>0.4236946055</v>
      </c>
      <c r="G51" s="623">
        <f t="shared" si="27"/>
        <v>0.3571144952</v>
      </c>
      <c r="H51" s="623">
        <f t="shared" si="27"/>
        <v>0.3444084095</v>
      </c>
      <c r="I51" s="623">
        <f t="shared" si="27"/>
        <v>0.3615878746</v>
      </c>
      <c r="J51" s="623">
        <f t="shared" si="27"/>
        <v>0.3559994747</v>
      </c>
      <c r="K51" s="623">
        <f t="shared" si="27"/>
        <v>0.3770830383</v>
      </c>
      <c r="L51" s="623">
        <f t="shared" si="27"/>
        <v>0.3871780289</v>
      </c>
      <c r="M51" s="623">
        <f t="shared" si="27"/>
        <v>0.3832358261</v>
      </c>
      <c r="N51" s="623">
        <f t="shared" si="27"/>
        <v>0.4121775832</v>
      </c>
      <c r="O51" s="623">
        <f t="shared" si="27"/>
        <v>0.4421313537</v>
      </c>
      <c r="P51" s="623">
        <f t="shared" si="27"/>
        <v>0.4061896652</v>
      </c>
      <c r="Q51" s="623">
        <f t="shared" si="27"/>
        <v>0.4429549083</v>
      </c>
      <c r="R51" s="623">
        <f t="shared" si="27"/>
        <v>0.4251235094</v>
      </c>
      <c r="S51" s="623">
        <f t="shared" si="27"/>
        <v>0.45630906</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1.177093569</v>
      </c>
      <c r="D52" s="623">
        <f t="shared" si="28"/>
        <v>1.048871076</v>
      </c>
      <c r="E52" s="623">
        <f t="shared" si="28"/>
        <v>1.052709514</v>
      </c>
      <c r="F52" s="623">
        <f t="shared" si="28"/>
        <v>1.056122668</v>
      </c>
      <c r="G52" s="623">
        <f t="shared" si="28"/>
        <v>0.9353251785</v>
      </c>
      <c r="H52" s="623">
        <f t="shared" si="28"/>
        <v>0.919662739</v>
      </c>
      <c r="I52" s="623">
        <f t="shared" si="28"/>
        <v>0.938301754</v>
      </c>
      <c r="J52" s="623">
        <f t="shared" si="28"/>
        <v>0.8838725909</v>
      </c>
      <c r="K52" s="623">
        <f t="shared" si="28"/>
        <v>0.8706886064</v>
      </c>
      <c r="L52" s="623">
        <f t="shared" si="28"/>
        <v>1.02166869</v>
      </c>
      <c r="M52" s="623">
        <f t="shared" si="28"/>
        <v>1.0414469</v>
      </c>
      <c r="N52" s="623">
        <f t="shared" si="28"/>
        <v>1.046102914</v>
      </c>
      <c r="O52" s="623">
        <f t="shared" si="28"/>
        <v>1.111135314</v>
      </c>
      <c r="P52" s="623">
        <f t="shared" si="28"/>
        <v>1.023777688</v>
      </c>
      <c r="Q52" s="623">
        <f t="shared" si="28"/>
        <v>1.08661057</v>
      </c>
      <c r="R52" s="623">
        <f t="shared" si="28"/>
        <v>1.003893107</v>
      </c>
      <c r="S52" s="623">
        <f t="shared" si="28"/>
        <v>1.021119881</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34.19583431</v>
      </c>
      <c r="D53" s="623">
        <f t="shared" si="29"/>
        <v>28.47175211</v>
      </c>
      <c r="E53" s="623">
        <f t="shared" si="29"/>
        <v>28.3129867</v>
      </c>
      <c r="F53" s="623">
        <f t="shared" si="29"/>
        <v>29.45196208</v>
      </c>
      <c r="G53" s="623">
        <f t="shared" si="29"/>
        <v>26.8792539</v>
      </c>
      <c r="H53" s="623">
        <f t="shared" si="29"/>
        <v>26.83166138</v>
      </c>
      <c r="I53" s="623">
        <f t="shared" si="29"/>
        <v>32.32434536</v>
      </c>
      <c r="J53" s="623">
        <f t="shared" si="29"/>
        <v>31.25027249</v>
      </c>
      <c r="K53" s="623">
        <f t="shared" si="29"/>
        <v>36.12643703</v>
      </c>
      <c r="L53" s="623">
        <f t="shared" si="29"/>
        <v>39.26475397</v>
      </c>
      <c r="M53" s="623">
        <f t="shared" si="29"/>
        <v>40.42502747</v>
      </c>
      <c r="N53" s="623">
        <f t="shared" si="29"/>
        <v>45.85638135</v>
      </c>
      <c r="O53" s="623">
        <f t="shared" si="29"/>
        <v>54.29137688</v>
      </c>
      <c r="P53" s="623">
        <f t="shared" si="29"/>
        <v>57.43536992</v>
      </c>
      <c r="Q53" s="623">
        <f t="shared" si="29"/>
        <v>70.33731079</v>
      </c>
      <c r="R53" s="623">
        <f t="shared" si="29"/>
        <v>81.68368241</v>
      </c>
      <c r="S53" s="623">
        <f t="shared" si="29"/>
        <v>81.18519898</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1.721428393</v>
      </c>
      <c r="D54" s="625">
        <f t="shared" si="30"/>
        <v>1.635340177</v>
      </c>
      <c r="E54" s="625">
        <f t="shared" si="30"/>
        <v>1.59236133</v>
      </c>
      <c r="F54" s="625">
        <f t="shared" si="30"/>
        <v>1.695979868</v>
      </c>
      <c r="G54" s="625">
        <f t="shared" si="30"/>
        <v>1.543038284</v>
      </c>
      <c r="H54" s="625">
        <f t="shared" si="30"/>
        <v>1.627779545</v>
      </c>
      <c r="I54" s="625">
        <f t="shared" si="30"/>
        <v>1.625313707</v>
      </c>
      <c r="J54" s="625">
        <f t="shared" si="30"/>
        <v>1.599720324</v>
      </c>
      <c r="K54" s="625">
        <f t="shared" si="30"/>
        <v>1.629642861</v>
      </c>
      <c r="L54" s="625">
        <f t="shared" si="30"/>
        <v>1.728465634</v>
      </c>
      <c r="M54" s="625">
        <f t="shared" si="30"/>
        <v>1.728972013</v>
      </c>
      <c r="N54" s="625">
        <f t="shared" si="30"/>
        <v>1.716326159</v>
      </c>
      <c r="O54" s="625">
        <f t="shared" si="30"/>
        <v>1.842936942</v>
      </c>
      <c r="P54" s="625">
        <f t="shared" si="30"/>
        <v>1.733426022</v>
      </c>
      <c r="Q54" s="625">
        <f t="shared" si="30"/>
        <v>1.895346618</v>
      </c>
      <c r="R54" s="625">
        <f t="shared" si="30"/>
        <v>1.826604586</v>
      </c>
      <c r="S54" s="625">
        <f t="shared" si="30"/>
        <v>1.920970355</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0.4416547967</v>
      </c>
      <c r="D55" s="622">
        <f t="shared" si="31"/>
        <v>0.7103123534</v>
      </c>
      <c r="E55" s="622">
        <f t="shared" si="31"/>
        <v>0.5358489439</v>
      </c>
      <c r="F55" s="622">
        <f t="shared" si="31"/>
        <v>0.615186454</v>
      </c>
      <c r="G55" s="622">
        <f t="shared" si="31"/>
        <v>0.5664232793</v>
      </c>
      <c r="H55" s="622">
        <f t="shared" si="31"/>
        <v>0.8625445064</v>
      </c>
      <c r="I55" s="622">
        <f t="shared" si="31"/>
        <v>1.501433021</v>
      </c>
      <c r="J55" s="622">
        <f t="shared" si="31"/>
        <v>1.345074041</v>
      </c>
      <c r="K55" s="622">
        <f t="shared" si="31"/>
        <v>1.402585458</v>
      </c>
      <c r="L55" s="622">
        <f t="shared" si="31"/>
        <v>2.016574827</v>
      </c>
      <c r="M55" s="622">
        <f t="shared" si="31"/>
        <v>2.395128594</v>
      </c>
      <c r="N55" s="622">
        <f t="shared" si="31"/>
        <v>3.719752918</v>
      </c>
      <c r="O55" s="622">
        <f t="shared" si="31"/>
        <v>3.273492482</v>
      </c>
      <c r="P55" s="622">
        <f t="shared" si="31"/>
        <v>4.42309026</v>
      </c>
      <c r="Q55" s="622">
        <f t="shared" si="31"/>
        <v>6.718438885</v>
      </c>
      <c r="R55" s="622">
        <f t="shared" si="31"/>
        <v>7.6498208</v>
      </c>
      <c r="S55" s="622">
        <f t="shared" si="31"/>
        <v>7.32834362</v>
      </c>
      <c r="T55" s="620">
        <f t="shared" ref="T55:BA55" si="32">(average($O43:$S43)*T$3*10^3/10^9)+T10+T11</f>
        <v>5.85725984</v>
      </c>
      <c r="U55" s="620">
        <f t="shared" si="32"/>
        <v>5.85725984</v>
      </c>
      <c r="V55" s="620">
        <f t="shared" si="32"/>
        <v>5.85725984</v>
      </c>
      <c r="W55" s="620">
        <f t="shared" si="32"/>
        <v>5.85725984</v>
      </c>
      <c r="X55" s="620">
        <f t="shared" si="32"/>
        <v>6.914984394</v>
      </c>
      <c r="Y55" s="620">
        <f t="shared" si="32"/>
        <v>6.95458484</v>
      </c>
      <c r="Z55" s="620">
        <f t="shared" si="32"/>
        <v>6.994185285</v>
      </c>
      <c r="AA55" s="620">
        <f t="shared" si="32"/>
        <v>7.033785731</v>
      </c>
      <c r="AB55" s="620">
        <f t="shared" si="32"/>
        <v>7.073386177</v>
      </c>
      <c r="AC55" s="620">
        <f t="shared" si="32"/>
        <v>7.112986623</v>
      </c>
      <c r="AD55" s="620">
        <f t="shared" si="32"/>
        <v>7.152587069</v>
      </c>
      <c r="AE55" s="620">
        <f t="shared" si="32"/>
        <v>7.192187515</v>
      </c>
      <c r="AF55" s="620">
        <f t="shared" si="32"/>
        <v>7.242529326</v>
      </c>
      <c r="AG55" s="620">
        <f t="shared" si="32"/>
        <v>7.300927161</v>
      </c>
      <c r="AH55" s="620">
        <f t="shared" si="32"/>
        <v>7.354894183</v>
      </c>
      <c r="AI55" s="620">
        <f t="shared" si="32"/>
        <v>7.352200503</v>
      </c>
      <c r="AJ55" s="620">
        <f t="shared" si="32"/>
        <v>7.390189744</v>
      </c>
      <c r="AK55" s="620">
        <f t="shared" si="32"/>
        <v>7.443888232</v>
      </c>
      <c r="AL55" s="620">
        <f t="shared" si="32"/>
        <v>7.532272379</v>
      </c>
      <c r="AM55" s="620">
        <f t="shared" si="32"/>
        <v>7.657221924</v>
      </c>
      <c r="AN55" s="620">
        <f t="shared" si="32"/>
        <v>7.722019822</v>
      </c>
      <c r="AO55" s="620">
        <f t="shared" si="32"/>
        <v>7.665395537</v>
      </c>
      <c r="AP55" s="620">
        <f t="shared" si="32"/>
        <v>7.917585505</v>
      </c>
      <c r="AQ55" s="620">
        <f t="shared" si="32"/>
        <v>7.918740814</v>
      </c>
      <c r="AR55" s="620">
        <f t="shared" si="32"/>
        <v>7.710529011</v>
      </c>
      <c r="AS55" s="620">
        <f t="shared" si="32"/>
        <v>7.764496033</v>
      </c>
      <c r="AT55" s="620">
        <f t="shared" si="32"/>
        <v>7.802977587</v>
      </c>
      <c r="AU55" s="620">
        <f t="shared" si="32"/>
        <v>7.935535598</v>
      </c>
      <c r="AV55" s="620">
        <f t="shared" si="32"/>
        <v>7.896947856</v>
      </c>
      <c r="AW55" s="620">
        <f t="shared" si="32"/>
        <v>7.956017026</v>
      </c>
      <c r="AX55" s="620">
        <f t="shared" si="32"/>
        <v>7.944595987</v>
      </c>
      <c r="AY55" s="620">
        <f t="shared" si="32"/>
        <v>7.984196433</v>
      </c>
      <c r="AZ55" s="620">
        <f t="shared" si="32"/>
        <v>9.00232054</v>
      </c>
      <c r="BA55" s="620">
        <f t="shared" si="32"/>
        <v>9.00232054</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4.632118089</v>
      </c>
      <c r="D56" s="622">
        <f t="shared" si="33"/>
        <v>3.861623296</v>
      </c>
      <c r="E56" s="622">
        <f t="shared" si="33"/>
        <v>4.082093065</v>
      </c>
      <c r="F56" s="622">
        <f t="shared" si="33"/>
        <v>4.023448515</v>
      </c>
      <c r="G56" s="622">
        <f t="shared" si="33"/>
        <v>3.942089422</v>
      </c>
      <c r="H56" s="622">
        <f t="shared" si="33"/>
        <v>4.083098453</v>
      </c>
      <c r="I56" s="622">
        <f t="shared" si="33"/>
        <v>4.570382802</v>
      </c>
      <c r="J56" s="622">
        <f t="shared" si="33"/>
        <v>4.517838426</v>
      </c>
      <c r="K56" s="622">
        <f t="shared" si="33"/>
        <v>5.089841326</v>
      </c>
      <c r="L56" s="622">
        <f t="shared" si="33"/>
        <v>4.888786007</v>
      </c>
      <c r="M56" s="622">
        <f t="shared" si="33"/>
        <v>4.954365113</v>
      </c>
      <c r="N56" s="622">
        <f t="shared" si="33"/>
        <v>4.930840107</v>
      </c>
      <c r="O56" s="622">
        <f t="shared" si="33"/>
        <v>6.636752649</v>
      </c>
      <c r="P56" s="622">
        <f t="shared" si="33"/>
        <v>5.879843974</v>
      </c>
      <c r="Q56" s="622">
        <f t="shared" si="33"/>
        <v>5.779449704</v>
      </c>
      <c r="R56" s="622">
        <f t="shared" si="33"/>
        <v>5.962446438</v>
      </c>
      <c r="S56" s="622">
        <f t="shared" si="33"/>
        <v>6.562368822</v>
      </c>
      <c r="T56" s="620">
        <f t="shared" ref="T56:BA56" si="34">(average($O44:$S44)*T$3*10^3/10^9)</f>
        <v>6.136395137</v>
      </c>
      <c r="U56" s="620">
        <f t="shared" si="34"/>
        <v>6.136395137</v>
      </c>
      <c r="V56" s="620">
        <f t="shared" si="34"/>
        <v>6.136395137</v>
      </c>
      <c r="W56" s="620">
        <f t="shared" si="34"/>
        <v>6.136395137</v>
      </c>
      <c r="X56" s="620">
        <f t="shared" si="34"/>
        <v>6.21937045</v>
      </c>
      <c r="Y56" s="620">
        <f t="shared" si="34"/>
        <v>6.260858106</v>
      </c>
      <c r="Z56" s="620">
        <f t="shared" si="34"/>
        <v>6.302345763</v>
      </c>
      <c r="AA56" s="620">
        <f t="shared" si="34"/>
        <v>6.343833419</v>
      </c>
      <c r="AB56" s="620">
        <f t="shared" si="34"/>
        <v>6.385321075</v>
      </c>
      <c r="AC56" s="620">
        <f t="shared" si="34"/>
        <v>6.426808732</v>
      </c>
      <c r="AD56" s="620">
        <f t="shared" si="34"/>
        <v>6.468296388</v>
      </c>
      <c r="AE56" s="620">
        <f t="shared" si="34"/>
        <v>6.509784045</v>
      </c>
      <c r="AF56" s="620">
        <f t="shared" si="34"/>
        <v>6.551271701</v>
      </c>
      <c r="AG56" s="620">
        <f t="shared" si="34"/>
        <v>6.592759357</v>
      </c>
      <c r="AH56" s="620">
        <f t="shared" si="34"/>
        <v>6.634247014</v>
      </c>
      <c r="AI56" s="620">
        <f t="shared" si="34"/>
        <v>6.67573467</v>
      </c>
      <c r="AJ56" s="620">
        <f t="shared" si="34"/>
        <v>6.717222326</v>
      </c>
      <c r="AK56" s="620">
        <f t="shared" si="34"/>
        <v>6.758709983</v>
      </c>
      <c r="AL56" s="620">
        <f t="shared" si="34"/>
        <v>6.800197639</v>
      </c>
      <c r="AM56" s="620">
        <f t="shared" si="34"/>
        <v>6.841685296</v>
      </c>
      <c r="AN56" s="620">
        <f t="shared" si="34"/>
        <v>6.883172952</v>
      </c>
      <c r="AO56" s="620">
        <f t="shared" si="34"/>
        <v>6.924660608</v>
      </c>
      <c r="AP56" s="620">
        <f t="shared" si="34"/>
        <v>6.966148265</v>
      </c>
      <c r="AQ56" s="620">
        <f t="shared" si="34"/>
        <v>7.007635921</v>
      </c>
      <c r="AR56" s="620">
        <f t="shared" si="34"/>
        <v>7.049123578</v>
      </c>
      <c r="AS56" s="620">
        <f t="shared" si="34"/>
        <v>7.090611234</v>
      </c>
      <c r="AT56" s="620">
        <f t="shared" si="34"/>
        <v>7.13209889</v>
      </c>
      <c r="AU56" s="620">
        <f t="shared" si="34"/>
        <v>7.173586547</v>
      </c>
      <c r="AV56" s="620">
        <f t="shared" si="34"/>
        <v>7.215074203</v>
      </c>
      <c r="AW56" s="620">
        <f t="shared" si="34"/>
        <v>7.25656186</v>
      </c>
      <c r="AX56" s="620">
        <f t="shared" si="34"/>
        <v>7.298049516</v>
      </c>
      <c r="AY56" s="620">
        <f t="shared" si="34"/>
        <v>7.339537172</v>
      </c>
      <c r="AZ56" s="620">
        <f t="shared" si="34"/>
        <v>7.381024829</v>
      </c>
      <c r="BA56" s="620">
        <f t="shared" si="34"/>
        <v>7.381024829</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1.075459215</v>
      </c>
      <c r="D57" s="622">
        <f t="shared" si="35"/>
        <v>1.156044901</v>
      </c>
      <c r="E57" s="622">
        <f t="shared" si="35"/>
        <v>1.332674726</v>
      </c>
      <c r="F57" s="622">
        <f t="shared" si="35"/>
        <v>1.455526283</v>
      </c>
      <c r="G57" s="622">
        <f t="shared" si="35"/>
        <v>1.713366256</v>
      </c>
      <c r="H57" s="622">
        <f t="shared" si="35"/>
        <v>2.561094972</v>
      </c>
      <c r="I57" s="622">
        <f t="shared" si="35"/>
        <v>2.22662456</v>
      </c>
      <c r="J57" s="622">
        <f t="shared" si="35"/>
        <v>2.556777697</v>
      </c>
      <c r="K57" s="622">
        <f t="shared" si="35"/>
        <v>2.669202475</v>
      </c>
      <c r="L57" s="622">
        <f t="shared" si="35"/>
        <v>2.114688767</v>
      </c>
      <c r="M57" s="622">
        <f t="shared" si="35"/>
        <v>2.116232717</v>
      </c>
      <c r="N57" s="622">
        <f t="shared" si="35"/>
        <v>1.753520125</v>
      </c>
      <c r="O57" s="622">
        <f t="shared" si="35"/>
        <v>1.885425668</v>
      </c>
      <c r="P57" s="622">
        <f t="shared" si="35"/>
        <v>1.951842608</v>
      </c>
      <c r="Q57" s="622">
        <f t="shared" si="35"/>
        <v>2.356917711</v>
      </c>
      <c r="R57" s="622">
        <f t="shared" si="35"/>
        <v>2.659269558</v>
      </c>
      <c r="S57" s="622">
        <f t="shared" si="35"/>
        <v>2.96799004</v>
      </c>
      <c r="T57" s="620">
        <f t="shared" ref="T57:BA57" si="36">(average($O45:$S45)/100/10^9*S$2*10^9)</f>
        <v>2.364396149</v>
      </c>
      <c r="U57" s="620">
        <f t="shared" si="36"/>
        <v>2.302062359</v>
      </c>
      <c r="V57" s="620">
        <f t="shared" si="36"/>
        <v>2.371326766</v>
      </c>
      <c r="W57" s="620">
        <f t="shared" si="36"/>
        <v>2.373524101</v>
      </c>
      <c r="X57" s="620">
        <f t="shared" si="36"/>
        <v>2.373524101</v>
      </c>
      <c r="Y57" s="620">
        <f t="shared" si="36"/>
        <v>2.415121276</v>
      </c>
      <c r="Z57" s="620">
        <f t="shared" si="36"/>
        <v>2.456718451</v>
      </c>
      <c r="AA57" s="620">
        <f t="shared" si="36"/>
        <v>2.498315626</v>
      </c>
      <c r="AB57" s="620">
        <f t="shared" si="36"/>
        <v>2.539912801</v>
      </c>
      <c r="AC57" s="620">
        <f t="shared" si="36"/>
        <v>2.581509976</v>
      </c>
      <c r="AD57" s="620">
        <f t="shared" si="36"/>
        <v>2.623107151</v>
      </c>
      <c r="AE57" s="620">
        <f t="shared" si="36"/>
        <v>2.664704326</v>
      </c>
      <c r="AF57" s="620">
        <f t="shared" si="36"/>
        <v>2.706301501</v>
      </c>
      <c r="AG57" s="620">
        <f t="shared" si="36"/>
        <v>2.747898676</v>
      </c>
      <c r="AH57" s="620">
        <f t="shared" si="36"/>
        <v>2.789495851</v>
      </c>
      <c r="AI57" s="620">
        <f t="shared" si="36"/>
        <v>2.831093026</v>
      </c>
      <c r="AJ57" s="620">
        <f t="shared" si="36"/>
        <v>2.872690201</v>
      </c>
      <c r="AK57" s="620">
        <f t="shared" si="36"/>
        <v>2.914287376</v>
      </c>
      <c r="AL57" s="620">
        <f t="shared" si="36"/>
        <v>2.955884551</v>
      </c>
      <c r="AM57" s="620">
        <f t="shared" si="36"/>
        <v>2.997481726</v>
      </c>
      <c r="AN57" s="620">
        <f t="shared" si="36"/>
        <v>3.039078901</v>
      </c>
      <c r="AO57" s="620">
        <f t="shared" si="36"/>
        <v>3.080676076</v>
      </c>
      <c r="AP57" s="620">
        <f t="shared" si="36"/>
        <v>3.122273251</v>
      </c>
      <c r="AQ57" s="620">
        <f t="shared" si="36"/>
        <v>3.163870426</v>
      </c>
      <c r="AR57" s="620">
        <f t="shared" si="36"/>
        <v>3.205467601</v>
      </c>
      <c r="AS57" s="620">
        <f t="shared" si="36"/>
        <v>3.247064776</v>
      </c>
      <c r="AT57" s="620">
        <f t="shared" si="36"/>
        <v>3.288661951</v>
      </c>
      <c r="AU57" s="620">
        <f t="shared" si="36"/>
        <v>3.330259126</v>
      </c>
      <c r="AV57" s="620">
        <f t="shared" si="36"/>
        <v>3.371856301</v>
      </c>
      <c r="AW57" s="620">
        <f t="shared" si="36"/>
        <v>3.413453476</v>
      </c>
      <c r="AX57" s="620">
        <f t="shared" si="36"/>
        <v>3.455050651</v>
      </c>
      <c r="AY57" s="620">
        <f t="shared" si="36"/>
        <v>3.496647826</v>
      </c>
      <c r="AZ57" s="620">
        <f t="shared" si="36"/>
        <v>3.538245001</v>
      </c>
      <c r="BA57" s="620">
        <f t="shared" si="36"/>
        <v>3.579842176</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10.45975531</v>
      </c>
      <c r="D58" s="622">
        <f t="shared" si="37"/>
        <v>9.495904287</v>
      </c>
      <c r="E58" s="622">
        <f t="shared" si="37"/>
        <v>9.450400131</v>
      </c>
      <c r="F58" s="622">
        <f t="shared" si="37"/>
        <v>9.964318465</v>
      </c>
      <c r="G58" s="622">
        <f t="shared" si="37"/>
        <v>8.836531529</v>
      </c>
      <c r="H58" s="622">
        <f t="shared" si="37"/>
        <v>8.901104004</v>
      </c>
      <c r="I58" s="622">
        <f t="shared" si="37"/>
        <v>8.894136481</v>
      </c>
      <c r="J58" s="622">
        <f t="shared" si="37"/>
        <v>8.809483357</v>
      </c>
      <c r="K58" s="622">
        <f t="shared" si="37"/>
        <v>8.721671134</v>
      </c>
      <c r="L58" s="622">
        <f t="shared" si="37"/>
        <v>9.321326732</v>
      </c>
      <c r="M58" s="622">
        <f t="shared" si="37"/>
        <v>9.908203562</v>
      </c>
      <c r="N58" s="622">
        <f t="shared" si="37"/>
        <v>9.909580269</v>
      </c>
      <c r="O58" s="622">
        <f t="shared" si="37"/>
        <v>10.11000819</v>
      </c>
      <c r="P58" s="622">
        <f t="shared" si="37"/>
        <v>9.197533272</v>
      </c>
      <c r="Q58" s="622">
        <f t="shared" si="37"/>
        <v>9.855784173</v>
      </c>
      <c r="R58" s="622">
        <f t="shared" si="37"/>
        <v>9.557986354</v>
      </c>
      <c r="S58" s="622">
        <f t="shared" si="37"/>
        <v>9.88632458</v>
      </c>
      <c r="T58" s="620">
        <f t="shared" ref="T58:BA58" si="38">(average($O46:$S46)/100/10^9*S$2*10^9)</f>
        <v>9.719021129</v>
      </c>
      <c r="U58" s="620">
        <f t="shared" si="38"/>
        <v>9.462793585</v>
      </c>
      <c r="V58" s="620">
        <f t="shared" si="38"/>
        <v>9.747509931</v>
      </c>
      <c r="W58" s="620">
        <f t="shared" si="38"/>
        <v>9.756542233</v>
      </c>
      <c r="X58" s="620">
        <f t="shared" si="38"/>
        <v>9.756542233</v>
      </c>
      <c r="Y58" s="620">
        <f t="shared" si="38"/>
        <v>9.927530426</v>
      </c>
      <c r="Z58" s="620">
        <f t="shared" si="38"/>
        <v>10.09851862</v>
      </c>
      <c r="AA58" s="620">
        <f t="shared" si="38"/>
        <v>10.26950681</v>
      </c>
      <c r="AB58" s="620">
        <f t="shared" si="38"/>
        <v>10.440495</v>
      </c>
      <c r="AC58" s="620">
        <f t="shared" si="38"/>
        <v>10.61148319</v>
      </c>
      <c r="AD58" s="620">
        <f t="shared" si="38"/>
        <v>10.78247139</v>
      </c>
      <c r="AE58" s="620">
        <f t="shared" si="38"/>
        <v>10.95345958</v>
      </c>
      <c r="AF58" s="620">
        <f t="shared" si="38"/>
        <v>11.12444777</v>
      </c>
      <c r="AG58" s="620">
        <f t="shared" si="38"/>
        <v>11.29543596</v>
      </c>
      <c r="AH58" s="620">
        <f t="shared" si="38"/>
        <v>11.46642415</v>
      </c>
      <c r="AI58" s="620">
        <f t="shared" si="38"/>
        <v>11.63741235</v>
      </c>
      <c r="AJ58" s="620">
        <f t="shared" si="38"/>
        <v>11.80840054</v>
      </c>
      <c r="AK58" s="620">
        <f t="shared" si="38"/>
        <v>11.97938873</v>
      </c>
      <c r="AL58" s="620">
        <f t="shared" si="38"/>
        <v>12.15037692</v>
      </c>
      <c r="AM58" s="620">
        <f t="shared" si="38"/>
        <v>12.32136512</v>
      </c>
      <c r="AN58" s="620">
        <f t="shared" si="38"/>
        <v>12.49235331</v>
      </c>
      <c r="AO58" s="620">
        <f t="shared" si="38"/>
        <v>12.6633415</v>
      </c>
      <c r="AP58" s="620">
        <f t="shared" si="38"/>
        <v>12.83432969</v>
      </c>
      <c r="AQ58" s="620">
        <f t="shared" si="38"/>
        <v>13.00531788</v>
      </c>
      <c r="AR58" s="620">
        <f t="shared" si="38"/>
        <v>13.17630608</v>
      </c>
      <c r="AS58" s="620">
        <f t="shared" si="38"/>
        <v>13.34729427</v>
      </c>
      <c r="AT58" s="620">
        <f t="shared" si="38"/>
        <v>13.51828246</v>
      </c>
      <c r="AU58" s="620">
        <f t="shared" si="38"/>
        <v>13.68927065</v>
      </c>
      <c r="AV58" s="620">
        <f t="shared" si="38"/>
        <v>13.86025884</v>
      </c>
      <c r="AW58" s="620">
        <f t="shared" si="38"/>
        <v>14.03124704</v>
      </c>
      <c r="AX58" s="620">
        <f t="shared" si="38"/>
        <v>14.20223523</v>
      </c>
      <c r="AY58" s="620">
        <f t="shared" si="38"/>
        <v>14.37322342</v>
      </c>
      <c r="AZ58" s="620">
        <f t="shared" si="38"/>
        <v>14.54421161</v>
      </c>
      <c r="BA58" s="620">
        <f t="shared" si="38"/>
        <v>14.7151998</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34.42777373</v>
      </c>
      <c r="D60" s="621">
        <f>average(O45:S45)/100*10000</f>
        <v>33.81138466</v>
      </c>
      <c r="E60" s="621">
        <f>average(O44:S44)</f>
        <v>36.06847384</v>
      </c>
      <c r="F60" s="621">
        <f>average(O46:S46)/100*10000</f>
        <v>138.9841385</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0.6521572877</v>
      </c>
      <c r="D65" s="630">
        <f t="shared" si="39"/>
        <v>0.4840746277</v>
      </c>
      <c r="E65" s="630">
        <f t="shared" si="39"/>
        <v>0.4345234416</v>
      </c>
      <c r="F65" s="630">
        <f t="shared" si="39"/>
        <v>0.4088860995</v>
      </c>
      <c r="G65" s="630">
        <f t="shared" si="39"/>
        <v>0.3378835038</v>
      </c>
      <c r="H65" s="630">
        <f t="shared" si="39"/>
        <v>0.2863413584</v>
      </c>
      <c r="I65" s="630">
        <f t="shared" si="39"/>
        <v>0.265456432</v>
      </c>
      <c r="J65" s="630">
        <f t="shared" si="39"/>
        <v>0.2532789774</v>
      </c>
      <c r="K65" s="630">
        <f t="shared" si="39"/>
        <v>0.2682696684</v>
      </c>
      <c r="L65" s="630">
        <f t="shared" si="39"/>
        <v>0.2817868853</v>
      </c>
      <c r="M65" s="630">
        <f t="shared" si="39"/>
        <v>0.3053249997</v>
      </c>
      <c r="N65" s="630">
        <f t="shared" si="39"/>
        <v>0.3355509104</v>
      </c>
      <c r="O65" s="630">
        <f t="shared" si="39"/>
        <v>0.3690934697</v>
      </c>
      <c r="P65" s="630">
        <f t="shared" si="39"/>
        <v>0.3979163594</v>
      </c>
      <c r="Q65" s="630">
        <f t="shared" si="39"/>
        <v>0.4103750431</v>
      </c>
      <c r="R65" s="630">
        <f t="shared" si="39"/>
        <v>0.3964981743</v>
      </c>
      <c r="S65" s="630">
        <f t="shared" si="39"/>
        <v>0.4064962266</v>
      </c>
      <c r="T65" s="630">
        <f t="shared" si="39"/>
        <v>0.3523679708</v>
      </c>
      <c r="U65" s="630">
        <f t="shared" si="39"/>
        <v>0.3523679708</v>
      </c>
      <c r="V65" s="630">
        <f t="shared" si="39"/>
        <v>0.3523679708</v>
      </c>
      <c r="W65" s="630">
        <f t="shared" si="39"/>
        <v>0.3523679708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0.06528100978</v>
      </c>
      <c r="D67" s="410">
        <f t="shared" si="40"/>
        <v>0.04845591869</v>
      </c>
      <c r="E67" s="410">
        <f t="shared" si="40"/>
        <v>0.04349584</v>
      </c>
      <c r="F67" s="410">
        <f t="shared" si="40"/>
        <v>0.04092953949</v>
      </c>
      <c r="G67" s="410">
        <f t="shared" si="40"/>
        <v>0.03382217256</v>
      </c>
      <c r="H67" s="410">
        <f t="shared" si="40"/>
        <v>0.02866279864</v>
      </c>
      <c r="I67" s="410">
        <f t="shared" si="40"/>
        <v>0.02657221541</v>
      </c>
      <c r="J67" s="410">
        <f t="shared" si="40"/>
        <v>0.02535325099</v>
      </c>
      <c r="K67" s="410">
        <f t="shared" si="40"/>
        <v>0.02685382066</v>
      </c>
      <c r="L67" s="410">
        <f t="shared" si="40"/>
        <v>0.02820689542</v>
      </c>
      <c r="M67" s="410">
        <f t="shared" si="40"/>
        <v>0.03056306303</v>
      </c>
      <c r="N67" s="410">
        <f t="shared" si="40"/>
        <v>0.03358867972</v>
      </c>
      <c r="O67" s="410">
        <f t="shared" si="40"/>
        <v>0.03694629327</v>
      </c>
      <c r="P67" s="410">
        <f t="shared" si="40"/>
        <v>0.03983146741</v>
      </c>
      <c r="Q67" s="410">
        <f t="shared" si="40"/>
        <v>0.04107858289</v>
      </c>
      <c r="R67" s="410">
        <f t="shared" si="40"/>
        <v>0.03968950694</v>
      </c>
      <c r="S67" s="410">
        <f t="shared" si="40"/>
        <v>0.04069031298</v>
      </c>
      <c r="T67" s="410">
        <f t="shared" si="40"/>
        <v>0.03527206915</v>
      </c>
      <c r="U67" s="410">
        <f t="shared" si="40"/>
        <v>0.03527206915</v>
      </c>
      <c r="V67" s="410">
        <f t="shared" si="40"/>
        <v>0.03527206915</v>
      </c>
      <c r="W67" s="410">
        <f t="shared" si="40"/>
        <v>0.03527206915</v>
      </c>
      <c r="X67" s="410">
        <f t="shared" si="40"/>
        <v>0.03527206915</v>
      </c>
      <c r="Y67" s="410">
        <f t="shared" si="40"/>
        <v>0.03527206915</v>
      </c>
      <c r="Z67" s="410">
        <f t="shared" si="40"/>
        <v>0.03527206915</v>
      </c>
      <c r="AA67" s="410">
        <f t="shared" si="40"/>
        <v>0.03527206915</v>
      </c>
      <c r="AB67" s="410">
        <f t="shared" si="40"/>
        <v>0.03527206915</v>
      </c>
      <c r="AC67" s="410">
        <f t="shared" si="40"/>
        <v>0.03527206915</v>
      </c>
      <c r="AD67" s="410">
        <f t="shared" si="40"/>
        <v>0.03527206915</v>
      </c>
      <c r="AE67" s="410">
        <f t="shared" si="40"/>
        <v>0.03527206915</v>
      </c>
      <c r="AF67" s="410">
        <f t="shared" si="40"/>
        <v>0.03527206915</v>
      </c>
      <c r="AG67" s="410">
        <f t="shared" si="40"/>
        <v>0.03527206915</v>
      </c>
      <c r="AH67" s="410">
        <f t="shared" si="40"/>
        <v>0.03527206915</v>
      </c>
      <c r="AI67" s="410">
        <f t="shared" si="40"/>
        <v>0.03527206915</v>
      </c>
      <c r="AJ67" s="410">
        <f t="shared" si="40"/>
        <v>0.03527206915</v>
      </c>
      <c r="AK67" s="410">
        <f t="shared" si="40"/>
        <v>0.03527206915</v>
      </c>
      <c r="AL67" s="410">
        <f t="shared" si="40"/>
        <v>0.03527206915</v>
      </c>
      <c r="AM67" s="410">
        <f t="shared" si="40"/>
        <v>0.03527206915</v>
      </c>
      <c r="AN67" s="410">
        <f t="shared" si="40"/>
        <v>0.03527206915</v>
      </c>
      <c r="AO67" s="410">
        <f t="shared" si="40"/>
        <v>0.03527206915</v>
      </c>
      <c r="AP67" s="410">
        <f t="shared" si="40"/>
        <v>0.03527206915</v>
      </c>
      <c r="AQ67" s="410">
        <f t="shared" si="40"/>
        <v>0.03527206915</v>
      </c>
      <c r="AR67" s="410">
        <f t="shared" si="40"/>
        <v>0.03527206915</v>
      </c>
      <c r="AS67" s="410">
        <f t="shared" si="40"/>
        <v>0.03527206915</v>
      </c>
      <c r="AT67" s="410">
        <f t="shared" si="40"/>
        <v>0.03527206915</v>
      </c>
      <c r="AU67" s="410">
        <f t="shared" si="40"/>
        <v>0.03527206915</v>
      </c>
      <c r="AV67" s="410">
        <f t="shared" si="40"/>
        <v>0.03527206915</v>
      </c>
      <c r="AW67" s="410">
        <f t="shared" si="40"/>
        <v>0.03527206915</v>
      </c>
      <c r="AX67" s="410">
        <f t="shared" si="40"/>
        <v>0.03527206915</v>
      </c>
      <c r="AY67" s="410">
        <f t="shared" si="40"/>
        <v>0.03527206915</v>
      </c>
      <c r="AZ67" s="410">
        <f t="shared" si="40"/>
        <v>0.03527206915</v>
      </c>
      <c r="BA67" s="410">
        <f t="shared" si="40"/>
        <v>0.03527206915</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8.3</v>
      </c>
      <c r="K21" s="637">
        <f>LOOKUP($AZ$22,'Assumptions (T&amp;D) old'!$B$29:$B$36,'Assumptions (T&amp;D) old'!$C$29:$C$36)</f>
        <v>8.3</v>
      </c>
      <c r="L21" s="637">
        <f>LOOKUP($AZ$22,'Assumptions (T&amp;D) old'!$B$29:$B$36,'Assumptions (T&amp;D) old'!$C$29:$C$36)</f>
        <v>8.3</v>
      </c>
      <c r="M21" s="637">
        <f>LOOKUP($AZ$22,'Assumptions (T&amp;D) old'!$B$29:$B$36,'Assumptions (T&amp;D) old'!$C$29:$C$36)</f>
        <v>8.3</v>
      </c>
      <c r="N21" s="637">
        <f>LOOKUP($AZ$22,'Assumptions (T&amp;D) old'!$B$29:$B$36,'Assumptions (T&amp;D) old'!$C$29:$C$36)</f>
        <v>8.3</v>
      </c>
      <c r="O21" s="637">
        <f>LOOKUP($AZ$22,'Assumptions (T&amp;D) old'!$B$29:$B$36,'Assumptions (T&amp;D) old'!$C$29:$C$36)</f>
        <v>8.3</v>
      </c>
      <c r="P21" s="637">
        <f>LOOKUP($AZ$22,'Assumptions (T&amp;D) old'!$B$29:$B$36,'Assumptions (T&amp;D) old'!$C$29:$C$36)</f>
        <v>8.3</v>
      </c>
      <c r="Q21" s="637">
        <f>LOOKUP($AZ$22,'Assumptions (T&amp;D) old'!$B$29:$B$36,'Assumptions (T&amp;D) old'!$C$29:$C$36)</f>
        <v>8.3</v>
      </c>
      <c r="R21" s="637">
        <f>LOOKUP($AZ$22,'Assumptions (T&amp;D) old'!$B$29:$B$36,'Assumptions (T&amp;D) old'!$C$29:$C$36)</f>
        <v>8.3</v>
      </c>
      <c r="S21" s="637">
        <f>LOOKUP($AZ$22,'Assumptions (T&amp;D) old'!$B$29:$B$36,'Assumptions (T&amp;D) old'!$C$29:$C$36)</f>
        <v>8.3</v>
      </c>
      <c r="T21" s="637">
        <f>LOOKUP($AZ$22,'Assumptions (T&amp;D) old'!$B$29:$B$36,'Assumptions (T&amp;D) old'!$C$29:$C$36)</f>
        <v>8.3</v>
      </c>
      <c r="U21" s="637">
        <f>LOOKUP($AZ$22,'Assumptions (T&amp;D) old'!$B$29:$B$36,'Assumptions (T&amp;D) old'!$C$29:$C$36)</f>
        <v>8.3</v>
      </c>
      <c r="V21" s="637">
        <f>LOOKUP($AZ$22,'Assumptions (T&amp;D) old'!$B$29:$B$36,'Assumptions (T&amp;D) old'!$C$29:$C$36)</f>
        <v>8.3</v>
      </c>
      <c r="W21" s="637">
        <f>LOOKUP($AZ$22,'Assumptions (T&amp;D) old'!$B$29:$B$36,'Assumptions (T&amp;D) old'!$C$29:$C$36)</f>
        <v>8.3</v>
      </c>
      <c r="X21" s="637">
        <f>LOOKUP($AZ$22,'Assumptions (T&amp;D) old'!$B$29:$B$36,'Assumptions (T&amp;D) old'!$C$29:$C$36)</f>
        <v>8.3</v>
      </c>
      <c r="Y21" s="637">
        <f>LOOKUP($AZ$22,'Assumptions (T&amp;D) old'!$B$29:$B$36,'Assumptions (T&amp;D) old'!$C$29:$C$36)</f>
        <v>8.3</v>
      </c>
      <c r="Z21" s="637">
        <f>LOOKUP($AZ$22,'Assumptions (T&amp;D) old'!$B$29:$B$36,'Assumptions (T&amp;D) old'!$C$29:$C$36)</f>
        <v>8.3</v>
      </c>
      <c r="AA21" s="637">
        <f>LOOKUP($AZ$22,'Assumptions (T&amp;D) old'!$B$29:$B$36,'Assumptions (T&amp;D) old'!$C$29:$C$36)</f>
        <v>8.3</v>
      </c>
      <c r="AB21" s="637">
        <f>LOOKUP($AZ$22,'Assumptions (T&amp;D) old'!$B$29:$B$36,'Assumptions (T&amp;D) old'!$C$29:$C$36)</f>
        <v>8.3</v>
      </c>
      <c r="AC21" s="637">
        <f>LOOKUP($AZ$22,'Assumptions (T&amp;D) old'!$B$29:$B$36,'Assumptions (T&amp;D) old'!$C$29:$C$36)</f>
        <v>8.3</v>
      </c>
      <c r="AD21" s="637">
        <f>LOOKUP($AZ$22,'Assumptions (T&amp;D) old'!$B$29:$B$36,'Assumptions (T&amp;D) old'!$C$29:$C$36)</f>
        <v>8.3</v>
      </c>
      <c r="AE21" s="637">
        <f>LOOKUP($AZ$22,'Assumptions (T&amp;D) old'!$B$29:$B$36,'Assumptions (T&amp;D) old'!$C$29:$C$36)</f>
        <v>8.3</v>
      </c>
      <c r="AF21" s="637">
        <f>LOOKUP($AZ$22,'Assumptions (T&amp;D) old'!$B$29:$B$36,'Assumptions (T&amp;D) old'!$C$29:$C$36)</f>
        <v>8.3</v>
      </c>
      <c r="AG21" s="637">
        <f>LOOKUP($AZ$22,'Assumptions (T&amp;D) old'!$B$29:$B$36,'Assumptions (T&amp;D) old'!$C$29:$C$36)</f>
        <v>8.3</v>
      </c>
      <c r="AH21" s="637">
        <f>LOOKUP($AZ$22,'Assumptions (T&amp;D) old'!$B$29:$B$36,'Assumptions (T&amp;D) old'!$C$29:$C$36)</f>
        <v>8.3</v>
      </c>
      <c r="AI21" s="637">
        <f>LOOKUP($AZ$22,'Assumptions (T&amp;D) old'!$B$29:$B$36,'Assumptions (T&amp;D) old'!$C$29:$C$36)</f>
        <v>8.3</v>
      </c>
      <c r="AJ21" s="637">
        <f>LOOKUP($AZ$22,'Assumptions (T&amp;D) old'!$B$29:$B$36,'Assumptions (T&amp;D) old'!$C$29:$C$36)</f>
        <v>8.3</v>
      </c>
      <c r="AK21" s="637">
        <f>LOOKUP($AZ$22,'Assumptions (T&amp;D) old'!$B$29:$B$36,'Assumptions (T&amp;D) old'!$C$29:$C$36)</f>
        <v>8.3</v>
      </c>
      <c r="AL21" s="637">
        <f>LOOKUP($AZ$22,'Assumptions (T&amp;D) old'!$B$29:$B$36,'Assumptions (T&amp;D) old'!$C$29:$C$36)</f>
        <v>8.3</v>
      </c>
      <c r="AM21" s="637">
        <f>LOOKUP($AZ$22,'Assumptions (T&amp;D) old'!$B$29:$B$36,'Assumptions (T&amp;D) old'!$C$29:$C$36)</f>
        <v>8.3</v>
      </c>
      <c r="AN21" s="637">
        <f>LOOKUP($AZ$22,'Assumptions (T&amp;D) old'!$B$29:$B$36,'Assumptions (T&amp;D) old'!$C$29:$C$36)</f>
        <v>8.3</v>
      </c>
      <c r="AO21" s="637">
        <f>LOOKUP($AZ$22,'Assumptions (T&amp;D) old'!$B$29:$B$36,'Assumptions (T&amp;D) old'!$C$29:$C$36)</f>
        <v>8.3</v>
      </c>
      <c r="AP21" s="637">
        <f>LOOKUP($AZ$22,'Assumptions (T&amp;D) old'!$B$29:$B$36,'Assumptions (T&amp;D) old'!$C$29:$C$36)</f>
        <v>8.3</v>
      </c>
      <c r="AQ21" s="637">
        <f>LOOKUP($AZ$22,'Assumptions (T&amp;D) old'!$B$29:$B$36,'Assumptions (T&amp;D) old'!$C$29:$C$36)</f>
        <v>8.3</v>
      </c>
      <c r="AR21" s="637">
        <f>LOOKUP($AZ$22,'Assumptions (T&amp;D) old'!$B$29:$B$36,'Assumptions (T&amp;D) old'!$C$29:$C$36)</f>
        <v>8.3</v>
      </c>
      <c r="AS21" s="637">
        <f>LOOKUP($AZ$22,'Assumptions (T&amp;D) old'!$B$29:$B$36,'Assumptions (T&amp;D) old'!$C$29:$C$36)</f>
        <v>8.3</v>
      </c>
      <c r="AT21" s="637">
        <f>LOOKUP($AZ$22,'Assumptions (T&amp;D) old'!$B$29:$B$36,'Assumptions (T&amp;D) old'!$C$29:$C$36)</f>
        <v>8.3</v>
      </c>
      <c r="AU21" s="637">
        <f>LOOKUP($AZ$22,'Assumptions (T&amp;D) old'!$B$29:$B$36,'Assumptions (T&amp;D) old'!$C$29:$C$36)</f>
        <v>8.3</v>
      </c>
      <c r="AV21" s="637">
        <f>LOOKUP($AZ$22,'Assumptions (T&amp;D) old'!$B$29:$B$36,'Assumptions (T&amp;D) old'!$C$29:$C$36)</f>
        <v>8.3</v>
      </c>
      <c r="AW21" s="637">
        <f>LOOKUP($AZ$22,'Assumptions (T&amp;D) old'!$B$29:$B$36,'Assumptions (T&amp;D) old'!$C$29:$C$36)</f>
        <v>8.3</v>
      </c>
      <c r="AX21" s="637">
        <f>LOOKUP($AZ$22,'Assumptions (T&amp;D) old'!$B$29:$B$36,'Assumptions (T&amp;D) old'!$C$29:$C$36)</f>
        <v>8.3</v>
      </c>
      <c r="AY21" s="637">
        <f>LOOKUP($AZ$22,'Assumptions (T&amp;D) old'!$B$29:$B$36,'Assumptions (T&amp;D) old'!$C$29:$C$36)</f>
        <v>8.3</v>
      </c>
      <c r="AZ21" s="637">
        <f>LOOKUP($AZ$22,'Assumptions (T&amp;D) old'!$B$29:$B$36,'Assumptions (T&amp;D) old'!$C$29:$C$36)</f>
        <v>8.3</v>
      </c>
    </row>
    <row r="22">
      <c r="A22" s="78" t="s">
        <v>828</v>
      </c>
      <c r="B22" s="642">
        <f>(Model!C673+Model!C898)/SUM(Model!C9,Model!C428,Model!C673,Model!C898,Model!C1123,Model!C1350)</f>
        <v>0.00001382991733</v>
      </c>
      <c r="C22" s="642">
        <f>(Model!D673+Model!D898)/SUM(Model!D9,Model!D428,Model!D673,Model!D898,Model!D1123,Model!D1350)</f>
        <v>0.00001635336849</v>
      </c>
      <c r="D22" s="642">
        <f>(Model!E673+Model!E898)/SUM(Model!E9,Model!E428,Model!E673,Model!E898,Model!E1123,Model!E1350)</f>
        <v>0.00009435758309</v>
      </c>
      <c r="E22" s="642">
        <f>(Model!F673+Model!F898)/SUM(Model!F9,Model!F428,Model!F673,Model!F898,Model!F1123,Model!F1350)</f>
        <v>0.0004000001917</v>
      </c>
      <c r="F22" s="642">
        <f>(Model!G673+Model!G898)/SUM(Model!G9,Model!G428,Model!G673,Model!G898,Model!G1123,Model!G1350)</f>
        <v>0.0006554434283</v>
      </c>
      <c r="G22" s="644">
        <f>(Model!H673+Model!H898)/SUM(Model!H9,Model!H428,Model!H673,Model!H898,Model!H1123,Model!H1350)</f>
        <v>0.000611686881</v>
      </c>
      <c r="H22" s="644">
        <f>(Model!I673+Model!I898)/SUM(Model!I9,Model!I428,Model!I673,Model!I898,Model!I1123,Model!I1350)</f>
        <v>0.0007646113823</v>
      </c>
      <c r="I22" s="644">
        <f>(Model!J673+Model!J898)/SUM(Model!J9,Model!J428,Model!J673,Model!J898,Model!J1123,Model!J1350)</f>
        <v>0.0008920044659</v>
      </c>
      <c r="J22" s="644">
        <f>(Model!K673+Model!K898)/SUM(Model!K9,Model!K428,Model!K673,Model!K898,Model!K1123,Model!K1350)</f>
        <v>0.001569409286</v>
      </c>
      <c r="K22" s="642">
        <f>(Model!L673+Model!L898)/SUM(Model!L9,Model!L428,Model!L673,Model!L898,Model!L1123,Model!L1350)</f>
        <v>0.002733230146</v>
      </c>
      <c r="L22" s="642">
        <f>(Model!M673+Model!M898)/SUM(Model!M9,Model!M428,Model!M673,Model!M898,Model!M1123,Model!M1350)</f>
        <v>0.00394692528</v>
      </c>
      <c r="M22" s="642">
        <f>(Model!N673+Model!N898)/SUM(Model!N9,Model!N428,Model!N673,Model!N898,Model!N1123,Model!N1350)</f>
        <v>0.004953435056</v>
      </c>
      <c r="N22" s="642">
        <f>(Model!O673+Model!O898)/SUM(Model!O9,Model!O428,Model!O673,Model!O898,Model!O1123,Model!O1350)</f>
        <v>0.007520294379</v>
      </c>
      <c r="O22" s="642">
        <f>(Model!P673+Model!P898)/SUM(Model!P9,Model!P428,Model!P673,Model!P898,Model!P1123,Model!P1350)</f>
        <v>0.009815704657</v>
      </c>
      <c r="P22" s="642">
        <f>(Model!Q673+Model!Q898)/SUM(Model!Q9,Model!Q428,Model!Q673,Model!Q898,Model!Q1123,Model!Q1350)</f>
        <v>0.01040930323</v>
      </c>
      <c r="Q22" s="642">
        <f>(Model!R673+Model!R898)/SUM(Model!R9,Model!R428,Model!R673,Model!R898,Model!R1123,Model!R1350)</f>
        <v>0.01076952709</v>
      </c>
      <c r="R22" s="642">
        <f>(Model!S673+Model!S898)/SUM(Model!S9,Model!S428,Model!S673,Model!S898,Model!S1123,Model!S1350)</f>
        <v>0.01153656982</v>
      </c>
      <c r="S22" s="642">
        <f>(Model!T673+Model!T898)/SUM(Model!T9,Model!T428,Model!T673,Model!T898,Model!T1123,Model!T1350)</f>
        <v>0.01365779237</v>
      </c>
      <c r="T22" s="642">
        <f>(Model!U673+Model!U898)/SUM(Model!U9,Model!U428,Model!U673,Model!U898,Model!U1123,Model!U1350)</f>
        <v>0.01457663987</v>
      </c>
      <c r="U22" s="642">
        <f>(Model!V673+Model!V898)/SUM(Model!V9,Model!V428,Model!V673,Model!V898,Model!V1123,Model!V1350)</f>
        <v>0.01549951121</v>
      </c>
      <c r="V22" s="642">
        <f>(Model!W673+Model!W898)/SUM(Model!W9,Model!W428,Model!W673,Model!W898,Model!W1123,Model!W1350)</f>
        <v>0.01549951121</v>
      </c>
      <c r="W22" s="642">
        <f>(Model!X673+Model!X898)/SUM(Model!X9,Model!X428,Model!X673,Model!X898,Model!X1123,Model!X1350)</f>
        <v>0.05008383061</v>
      </c>
      <c r="X22" s="642">
        <f>(Model!Y673+Model!Y898)/SUM(Model!Y9,Model!Y428,Model!Y673,Model!Y898,Model!Y1123,Model!Y1350)</f>
        <v>0.08345888643</v>
      </c>
      <c r="Y22" s="642">
        <f>(Model!Z673+Model!Z898)/SUM(Model!Z9,Model!Z428,Model!Z673,Model!Z898,Model!Z1123,Model!Z1350)</f>
        <v>0.1156870129</v>
      </c>
      <c r="Z22" s="642">
        <f>(Model!AA673+Model!AA898)/SUM(Model!AA9,Model!AA428,Model!AA673,Model!AA898,Model!AA1123,Model!AA1350)</f>
        <v>0.1468263325</v>
      </c>
      <c r="AA22" s="642">
        <f>(Model!AB673+Model!AB898)/SUM(Model!AB9,Model!AB428,Model!AB673,Model!AB898,Model!AB1123,Model!AB1350)</f>
        <v>0.1769311057</v>
      </c>
      <c r="AB22" s="642">
        <f>(Model!AC673+Model!AC898)/SUM(Model!AC9,Model!AC428,Model!AC673,Model!AC898,Model!AC1123,Model!AC1350)</f>
        <v>0.2060520462</v>
      </c>
      <c r="AC22" s="642">
        <f>(Model!AD673+Model!AD898)/SUM(Model!AD9,Model!AD428,Model!AD673,Model!AD898,Model!AD1123,Model!AD1350)</f>
        <v>0.2342366067</v>
      </c>
      <c r="AD22" s="642">
        <f>(Model!AE673+Model!AE898)/SUM(Model!AE9,Model!AE428,Model!AE673,Model!AE898,Model!AE1123,Model!AE1350)</f>
        <v>0.2615292363</v>
      </c>
      <c r="AE22" s="642">
        <f>(Model!AF673+Model!AF898)/SUM(Model!AF9,Model!AF428,Model!AF673,Model!AF898,Model!AF1123,Model!AF1350)</f>
        <v>0.2879716146</v>
      </c>
      <c r="AF22" s="642">
        <f>(Model!AG673+Model!AG898)/SUM(Model!AG9,Model!AG428,Model!AG673,Model!AG898,Model!AG1123,Model!AG1350)</f>
        <v>0.3136028643</v>
      </c>
      <c r="AG22" s="642">
        <f>(Model!AH673+Model!AH898)/SUM(Model!AH9,Model!AH428,Model!AH673,Model!AH898,Model!AH1123,Model!AH1350)</f>
        <v>0.338459744</v>
      </c>
      <c r="AH22" s="642">
        <f>(Model!AI673+Model!AI898)/SUM(Model!AI9,Model!AI428,Model!AI673,Model!AI898,Model!AI1123,Model!AI1350)</f>
        <v>0.3625768243</v>
      </c>
      <c r="AI22" s="642">
        <f>(Model!AJ673+Model!AJ898)/SUM(Model!AJ9,Model!AJ428,Model!AJ673,Model!AJ898,Model!AJ1123,Model!AJ1350)</f>
        <v>0.3859866483</v>
      </c>
      <c r="AJ22" s="642">
        <f>(Model!AK673+Model!AK898)/SUM(Model!AK9,Model!AK428,Model!AK673,Model!AK898,Model!AK1123,Model!AK1350)</f>
        <v>0.4087198778</v>
      </c>
      <c r="AK22" s="642">
        <f>(Model!AL673+Model!AL898)/SUM(Model!AL9,Model!AL428,Model!AL673,Model!AL898,Model!AL1123,Model!AL1350)</f>
        <v>0.4308054274</v>
      </c>
      <c r="AL22" s="642">
        <f>(Model!AM673+Model!AM898)/SUM(Model!AM9,Model!AM428,Model!AM673,Model!AM898,Model!AM1123,Model!AM1350)</f>
        <v>0.4522705876</v>
      </c>
      <c r="AM22" s="642">
        <f>(Model!AN673+Model!AN898)/SUM(Model!AN9,Model!AN428,Model!AN673,Model!AN898,Model!AN1123,Model!AN1350)</f>
        <v>0.4731411365</v>
      </c>
      <c r="AN22" s="642">
        <f>(Model!AO673+Model!AO898)/SUM(Model!AO9,Model!AO428,Model!AO673,Model!AO898,Model!AO1123,Model!AO1350)</f>
        <v>0.4934414438</v>
      </c>
      <c r="AO22" s="642">
        <f>(Model!AP673+Model!AP898)/SUM(Model!AP9,Model!AP428,Model!AP673,Model!AP898,Model!AP1123,Model!AP1350)</f>
        <v>0.5131945656</v>
      </c>
      <c r="AP22" s="642">
        <f>(Model!AQ673+Model!AQ898)/SUM(Model!AQ9,Model!AQ428,Model!AQ673,Model!AQ898,Model!AQ1123,Model!AQ1350)</f>
        <v>0.5324223311</v>
      </c>
      <c r="AQ22" s="642">
        <f>(Model!AR673+Model!AR898)/SUM(Model!AR9,Model!AR428,Model!AR673,Model!AR898,Model!AR1123,Model!AR1350)</f>
        <v>0.5511454242</v>
      </c>
      <c r="AR22" s="642">
        <f>(Model!AS673+Model!AS898)/SUM(Model!AS9,Model!AS428,Model!AS673,Model!AS898,Model!AS1123,Model!AS1350)</f>
        <v>0.5693834566</v>
      </c>
      <c r="AS22" s="642">
        <f>(Model!AT673+Model!AT898)/SUM(Model!AT9,Model!AT428,Model!AT673,Model!AT898,Model!AT1123,Model!AT1350)</f>
        <v>0.587155037</v>
      </c>
      <c r="AT22" s="642">
        <f>(Model!AU673+Model!AU898)/SUM(Model!AU9,Model!AU428,Model!AU673,Model!AU898,Model!AU1123,Model!AU1350)</f>
        <v>0.6044778343</v>
      </c>
      <c r="AU22" s="642">
        <f>(Model!AV673+Model!AV898)/SUM(Model!AV9,Model!AV428,Model!AV673,Model!AV898,Model!AV1123,Model!AV1350)</f>
        <v>0.6213686362</v>
      </c>
      <c r="AV22" s="642">
        <f>(Model!AW673+Model!AW898)/SUM(Model!AW9,Model!AW428,Model!AW673,Model!AW898,Model!AW1123,Model!AW1350)</f>
        <v>0.6378434032</v>
      </c>
      <c r="AW22" s="642">
        <f>(Model!AX673+Model!AX898)/SUM(Model!AX9,Model!AX428,Model!AX673,Model!AX898,Model!AX1123,Model!AX1350)</f>
        <v>0.6539173193</v>
      </c>
      <c r="AX22" s="642">
        <f>(Model!AY673+Model!AY898)/SUM(Model!AY9,Model!AY428,Model!AY673,Model!AY898,Model!AY1123,Model!AY1350)</f>
        <v>0.6696048385</v>
      </c>
      <c r="AY22" s="642">
        <f>(Model!AZ673+Model!AZ898)/SUM(Model!AZ9,Model!AZ428,Model!AZ673,Model!AZ898,Model!AZ1123,Model!AZ1350)</f>
        <v>0.6849197279</v>
      </c>
      <c r="AZ22" s="642">
        <f>(Model!BA673+Model!BA898)/SUM(Model!BA9,Model!BA428,Model!BA673,Model!BA898,Model!BA1123,Model!BA1350)</f>
        <v>0.6998751086</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-0.9564697218</v>
      </c>
      <c r="K23" s="637">
        <f t="shared" si="18"/>
        <v>-1.099366824</v>
      </c>
      <c r="L23" s="637">
        <f t="shared" si="18"/>
        <v>0.7602423894</v>
      </c>
      <c r="M23" s="637">
        <f t="shared" si="18"/>
        <v>-0.07424960612</v>
      </c>
      <c r="N23" s="637">
        <f t="shared" si="18"/>
        <v>5.069874565</v>
      </c>
      <c r="O23" s="637">
        <f t="shared" si="18"/>
        <v>11.38054933</v>
      </c>
      <c r="P23" s="637">
        <f t="shared" si="18"/>
        <v>9.317381114</v>
      </c>
      <c r="Q23" s="637">
        <f t="shared" si="18"/>
        <v>10.90866658</v>
      </c>
      <c r="R23" s="637">
        <f t="shared" si="18"/>
        <v>10.91427769</v>
      </c>
      <c r="S23" s="637">
        <f t="shared" ref="S23:AZ23" si="19">AVERAGE(M23:R23)</f>
        <v>7.919416612</v>
      </c>
      <c r="T23" s="637">
        <f t="shared" si="19"/>
        <v>9.251694315</v>
      </c>
      <c r="U23" s="637">
        <f t="shared" si="19"/>
        <v>9.948664274</v>
      </c>
      <c r="V23" s="637">
        <f t="shared" si="19"/>
        <v>9.710016764</v>
      </c>
      <c r="W23" s="637">
        <f t="shared" si="19"/>
        <v>9.77545604</v>
      </c>
      <c r="X23" s="637">
        <f t="shared" si="19"/>
        <v>9.586587617</v>
      </c>
      <c r="Y23" s="637">
        <f t="shared" si="19"/>
        <v>9.365305937</v>
      </c>
      <c r="Z23" s="637">
        <f t="shared" si="19"/>
        <v>9.606287491</v>
      </c>
      <c r="AA23" s="637">
        <f t="shared" si="19"/>
        <v>9.665386354</v>
      </c>
      <c r="AB23" s="637">
        <f t="shared" si="19"/>
        <v>9.618173367</v>
      </c>
      <c r="AC23" s="637">
        <f t="shared" si="19"/>
        <v>9.602866134</v>
      </c>
      <c r="AD23" s="637">
        <f t="shared" si="19"/>
        <v>9.57410115</v>
      </c>
      <c r="AE23" s="637">
        <f t="shared" si="19"/>
        <v>9.572020072</v>
      </c>
      <c r="AF23" s="637">
        <f t="shared" si="19"/>
        <v>9.606472428</v>
      </c>
      <c r="AG23" s="637">
        <f t="shared" si="19"/>
        <v>9.606503251</v>
      </c>
      <c r="AH23" s="637">
        <f t="shared" si="19"/>
        <v>9.5966894</v>
      </c>
      <c r="AI23" s="637">
        <f t="shared" si="19"/>
        <v>9.593108739</v>
      </c>
      <c r="AJ23" s="637">
        <f t="shared" si="19"/>
        <v>9.591482507</v>
      </c>
      <c r="AK23" s="637">
        <f t="shared" si="19"/>
        <v>9.5943794</v>
      </c>
      <c r="AL23" s="637">
        <f t="shared" si="19"/>
        <v>9.598105954</v>
      </c>
      <c r="AM23" s="637">
        <f t="shared" si="19"/>
        <v>9.596711542</v>
      </c>
      <c r="AN23" s="637">
        <f t="shared" si="19"/>
        <v>9.59507959</v>
      </c>
      <c r="AO23" s="637">
        <f t="shared" si="19"/>
        <v>9.594811289</v>
      </c>
      <c r="AP23" s="637">
        <f t="shared" si="19"/>
        <v>9.595095047</v>
      </c>
      <c r="AQ23" s="637">
        <f t="shared" si="19"/>
        <v>9.595697137</v>
      </c>
      <c r="AR23" s="637">
        <f t="shared" si="19"/>
        <v>9.59591676</v>
      </c>
      <c r="AS23" s="637">
        <f t="shared" si="19"/>
        <v>9.595551894</v>
      </c>
      <c r="AT23" s="637">
        <f t="shared" si="19"/>
        <v>9.595358619</v>
      </c>
      <c r="AU23" s="637">
        <f t="shared" si="19"/>
        <v>9.595405124</v>
      </c>
      <c r="AV23" s="637">
        <f t="shared" si="19"/>
        <v>9.595504097</v>
      </c>
      <c r="AW23" s="637">
        <f t="shared" si="19"/>
        <v>9.595572272</v>
      </c>
      <c r="AX23" s="637">
        <f t="shared" si="19"/>
        <v>9.595551461</v>
      </c>
      <c r="AY23" s="637">
        <f t="shared" si="19"/>
        <v>9.595490578</v>
      </c>
      <c r="AZ23" s="637">
        <f t="shared" si="19"/>
        <v>9.595480359</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10.4</v>
      </c>
      <c r="C27" s="647">
        <f>Model!D672</f>
        <v>34.4</v>
      </c>
      <c r="D27" s="647">
        <f>Model!E672</f>
        <v>100.4</v>
      </c>
      <c r="E27" s="647">
        <f>Model!F672</f>
        <v>198.5</v>
      </c>
      <c r="F27" s="647">
        <f>Model!G672</f>
        <v>202.1</v>
      </c>
      <c r="G27" s="647">
        <f>Model!H672</f>
        <v>202.1</v>
      </c>
      <c r="H27" s="647">
        <f>Model!I672</f>
        <v>233.6</v>
      </c>
      <c r="I27" s="647">
        <f>Model!J672</f>
        <v>374.1</v>
      </c>
      <c r="J27" s="647">
        <f>Model!K672</f>
        <v>705.3</v>
      </c>
      <c r="K27" s="647">
        <f>Model!L672</f>
        <v>1092.8</v>
      </c>
      <c r="L27" s="647">
        <f>Model!M672</f>
        <v>1265.3</v>
      </c>
      <c r="M27" s="647">
        <f>Model!N672</f>
        <v>1912.8</v>
      </c>
      <c r="N27" s="647">
        <f>Model!O672</f>
        <v>2474.4</v>
      </c>
      <c r="O27" s="647">
        <f>Model!P672</f>
        <v>2482.3</v>
      </c>
      <c r="P27" s="647">
        <f>Model!Q672</f>
        <v>2522.3</v>
      </c>
      <c r="Q27" s="647">
        <f>Model!R672</f>
        <v>2549.4</v>
      </c>
      <c r="R27" s="647">
        <f>Model!S672</f>
        <v>2794.6</v>
      </c>
      <c r="S27" s="647">
        <f>Model!T672</f>
        <v>2865.1</v>
      </c>
      <c r="T27" s="647">
        <f>Model!U672</f>
        <v>2979.1</v>
      </c>
      <c r="U27" s="647">
        <f>Model!V672</f>
        <v>2979.1</v>
      </c>
      <c r="V27" s="648">
        <f>Model!W672</f>
        <v>2979.1</v>
      </c>
      <c r="W27" s="648">
        <f>Model!X672</f>
        <v>5165.467112</v>
      </c>
      <c r="X27" s="648">
        <f>Model!Y672</f>
        <v>7351.834223</v>
      </c>
      <c r="Y27" s="648">
        <f>Model!Z672</f>
        <v>9538.201335</v>
      </c>
      <c r="Z27" s="648">
        <f>Model!AA672</f>
        <v>11724.56845</v>
      </c>
      <c r="AA27" s="648">
        <f>Model!AB672</f>
        <v>13910.93556</v>
      </c>
      <c r="AB27" s="648">
        <f>Model!AC672</f>
        <v>16097.30267</v>
      </c>
      <c r="AC27" s="648">
        <f>Model!AD672</f>
        <v>18283.66978</v>
      </c>
      <c r="AD27" s="648">
        <f>Model!AE672</f>
        <v>20470.03689</v>
      </c>
      <c r="AE27" s="648">
        <f>Model!AF672</f>
        <v>22656.40401</v>
      </c>
      <c r="AF27" s="648">
        <f>Model!AG672</f>
        <v>24842.77112</v>
      </c>
      <c r="AG27" s="648">
        <f>Model!AH672</f>
        <v>27029.13823</v>
      </c>
      <c r="AH27" s="648">
        <f>Model!AI672</f>
        <v>29215.50534</v>
      </c>
      <c r="AI27" s="648">
        <f>Model!AJ672</f>
        <v>31401.87245</v>
      </c>
      <c r="AJ27" s="648">
        <f>Model!AK672</f>
        <v>33588.23956</v>
      </c>
      <c r="AK27" s="648">
        <f>Model!AL672</f>
        <v>35774.60668</v>
      </c>
      <c r="AL27" s="648">
        <f>Model!AM672</f>
        <v>37960.97379</v>
      </c>
      <c r="AM27" s="648">
        <f>Model!AN672</f>
        <v>40147.3409</v>
      </c>
      <c r="AN27" s="648">
        <f>Model!AO672</f>
        <v>42333.70801</v>
      </c>
      <c r="AO27" s="648">
        <f>Model!AP672</f>
        <v>44520.07512</v>
      </c>
      <c r="AP27" s="648">
        <f>Model!AQ672</f>
        <v>46706.44223</v>
      </c>
      <c r="AQ27" s="648">
        <f>Model!AR672</f>
        <v>48892.80935</v>
      </c>
      <c r="AR27" s="648">
        <f>Model!AS672</f>
        <v>51079.17646</v>
      </c>
      <c r="AS27" s="648">
        <f>Model!AT672</f>
        <v>53265.54357</v>
      </c>
      <c r="AT27" s="648">
        <f>Model!AU672</f>
        <v>55451.91068</v>
      </c>
      <c r="AU27" s="648">
        <f>Model!AV672</f>
        <v>57638.27779</v>
      </c>
      <c r="AV27" s="648">
        <f>Model!AW672</f>
        <v>59824.6449</v>
      </c>
      <c r="AW27" s="648">
        <f>Model!AX672</f>
        <v>62011.01202</v>
      </c>
      <c r="AX27" s="648">
        <f>Model!AY672</f>
        <v>64197.37913</v>
      </c>
      <c r="AY27" s="648">
        <f>Model!AZ672</f>
        <v>66383.74624</v>
      </c>
      <c r="AZ27" s="648">
        <f>Model!BA672</f>
        <v>68570.11335</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5411.4</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0.4423668665</v>
      </c>
      <c r="W15" s="208">
        <f>if(Model!X8&gt;0,Model!X9*1000000/(Model!X8*8760),0)</f>
        <v>0.4447007498</v>
      </c>
      <c r="X15" s="208">
        <f>if(Model!Y8&gt;0,Model!Y9*1000000/(Model!Y8*8760),0)</f>
        <v>0.4471443536</v>
      </c>
      <c r="Y15" s="208">
        <f>if(Model!Z8&gt;0,Model!Z9*1000000/(Model!Z8*8760),0)</f>
        <v>0.4497056014</v>
      </c>
      <c r="Z15" s="208">
        <f>if(Model!AA8&gt;0,Model!AA9*1000000/(Model!AA8*8760),0)</f>
        <v>0.4523931985</v>
      </c>
      <c r="AA15" s="208">
        <f>if(Model!AB8&gt;0,Model!AB9*1000000/(Model!AB8*8760),0)</f>
        <v>0.4552167308</v>
      </c>
      <c r="AB15" s="208">
        <f>if(Model!AC8&gt;0,Model!AC9*1000000/(Model!AC8*8760),0)</f>
        <v>0.4581867789</v>
      </c>
      <c r="AC15" s="208">
        <f>if(Model!AD8&gt;0,Model!AD9*1000000/(Model!AD8*8760),0)</f>
        <v>0.461315051</v>
      </c>
      <c r="AD15" s="208">
        <f>if(Model!AE8&gt;0,Model!AE9*1000000/(Model!AE8*8760),0)</f>
        <v>0.4646145367</v>
      </c>
      <c r="AE15" s="208">
        <f>if(Model!AF8&gt;0,Model!AF9*1000000/(Model!AF8*8760),0)</f>
        <v>0.4680996874</v>
      </c>
      <c r="AF15" s="208">
        <f>if(Model!AG8&gt;0,Model!AG9*1000000/(Model!AG8*8760),0)</f>
        <v>0.4717866283</v>
      </c>
      <c r="AG15" s="208">
        <f>if(Model!AH8&gt;0,Model!AH9*1000000/(Model!AH8*8760),0)</f>
        <v>0.4756934072</v>
      </c>
      <c r="AH15" s="208">
        <f>if(Model!AI8&gt;0,Model!AI9*1000000/(Model!AI8*8760),0)</f>
        <v>0.4798402905</v>
      </c>
      <c r="AI15" s="208">
        <f>if(Model!AJ8&gt;0,Model!AJ9*1000000/(Model!AJ8*8760),0)</f>
        <v>0.4842501146</v>
      </c>
      <c r="AJ15" s="208">
        <f>if(Model!AK8&gt;0,Model!AK9*1000000/(Model!AK8*8760),0)</f>
        <v>0.4889487066</v>
      </c>
      <c r="AK15" s="208">
        <f>if(Model!AL8&gt;0,Model!AL9*1000000/(Model!AL8*8760),0)</f>
        <v>0.4939653907</v>
      </c>
      <c r="AL15" s="208">
        <f>if(Model!AM8&gt;0,Model!AM9*1000000/(Model!AM8*8760),0)</f>
        <v>0.4993336007</v>
      </c>
      <c r="AM15" s="208">
        <f>if(Model!AN8&gt;0,Model!AN9*1000000/(Model!AN8*8760),0)</f>
        <v>0.5050916258</v>
      </c>
      <c r="AN15" s="208">
        <f>if(Model!AO8&gt;0,Model!AO9*1000000/(Model!AO8*8760),0)</f>
        <v>0.5112835257</v>
      </c>
      <c r="AO15" s="208">
        <f>if(Model!AP8&gt;0,Model!AP9*1000000/(Model!AP8*8760),0)</f>
        <v>0.5179602598</v>
      </c>
      <c r="AP15" s="208">
        <f>if(Model!AQ8&gt;0,Model!AQ9*1000000/(Model!AQ8*8760),0)</f>
        <v>0.5251810932</v>
      </c>
      <c r="AQ15" s="208">
        <f>if(Model!AR8&gt;0,Model!AR9*1000000/(Model!AR8*8760),0)</f>
        <v>0.5330153606</v>
      </c>
      <c r="AR15" s="208">
        <f>if(Model!AS8&gt;0,Model!AS9*1000000/(Model!AS8*8760),0)</f>
        <v>0.5415446993</v>
      </c>
      <c r="AS15" s="208">
        <f>if(Model!AT8&gt;0,Model!AT9*1000000/(Model!AT8*8760),0)</f>
        <v>0.5508659057</v>
      </c>
      <c r="AT15" s="208">
        <f>if(Model!AU8&gt;0,Model!AU9*1000000/(Model!AU8*8760),0)</f>
        <v>0.5610946238</v>
      </c>
      <c r="AU15" s="208">
        <f>if(Model!AV8&gt;0,Model!AV9*1000000/(Model!AV8*8760),0)</f>
        <v>0.5723701684</v>
      </c>
      <c r="AV15" s="208">
        <f>if(Model!AW8&gt;0,Model!AW9*1000000/(Model!AW8*8760),0)</f>
        <v>0.5848619076</v>
      </c>
      <c r="AW15" s="208">
        <f>if(Model!AX8&gt;0,Model!AX9*1000000/(Model!AX8*8760),0)</f>
        <v>0.5987778288</v>
      </c>
      <c r="AX15" s="208">
        <f>if(Model!AY8&gt;0,Model!AY9*1000000/(Model!AY8*8760),0)</f>
        <v>0.6143762113</v>
      </c>
      <c r="AY15" s="208">
        <f>if(Model!AZ8&gt;0,Model!AZ9*1000000/(Model!AZ8*8760),0)</f>
        <v>0.6319818058</v>
      </c>
      <c r="AZ15" s="208">
        <f>if(Model!BA8&gt;0,Model!BA9*1000000/(Model!BA8*8760),0)</f>
        <v>0.6520086886</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25.41453156</v>
      </c>
      <c r="W20" s="177">
        <f t="shared" ref="W20:AZ20" si="7">V20*(1+V50-V21)</f>
        <v>25.84389069</v>
      </c>
      <c r="X20" s="177">
        <f t="shared" si="7"/>
        <v>26.28050351</v>
      </c>
      <c r="Y20" s="177">
        <f t="shared" si="7"/>
        <v>26.72449257</v>
      </c>
      <c r="Z20" s="177">
        <f t="shared" si="7"/>
        <v>27.1759825</v>
      </c>
      <c r="AA20" s="177">
        <f t="shared" si="7"/>
        <v>27.63509999</v>
      </c>
      <c r="AB20" s="177">
        <f t="shared" si="7"/>
        <v>28.10197393</v>
      </c>
      <c r="AC20" s="177">
        <f t="shared" si="7"/>
        <v>28.57673535</v>
      </c>
      <c r="AD20" s="177">
        <f t="shared" si="7"/>
        <v>29.0595175</v>
      </c>
      <c r="AE20" s="177">
        <f t="shared" si="7"/>
        <v>29.55045589</v>
      </c>
      <c r="AF20" s="177">
        <f t="shared" si="7"/>
        <v>30.04968831</v>
      </c>
      <c r="AG20" s="177">
        <f t="shared" si="7"/>
        <v>30.55735487</v>
      </c>
      <c r="AH20" s="177">
        <f t="shared" si="7"/>
        <v>31.07359808</v>
      </c>
      <c r="AI20" s="177">
        <f t="shared" si="7"/>
        <v>31.59856282</v>
      </c>
      <c r="AJ20" s="177">
        <f t="shared" si="7"/>
        <v>32.13239644</v>
      </c>
      <c r="AK20" s="177">
        <f t="shared" si="7"/>
        <v>32.67524878</v>
      </c>
      <c r="AL20" s="177">
        <f t="shared" si="7"/>
        <v>33.22727219</v>
      </c>
      <c r="AM20" s="177">
        <f t="shared" si="7"/>
        <v>33.78862161</v>
      </c>
      <c r="AN20" s="177">
        <f t="shared" si="7"/>
        <v>34.35945461</v>
      </c>
      <c r="AO20" s="177">
        <f t="shared" si="7"/>
        <v>34.93993139</v>
      </c>
      <c r="AP20" s="177">
        <f t="shared" si="7"/>
        <v>35.53021488</v>
      </c>
      <c r="AQ20" s="177">
        <f t="shared" si="7"/>
        <v>36.13047077</v>
      </c>
      <c r="AR20" s="177">
        <f t="shared" si="7"/>
        <v>36.74086752</v>
      </c>
      <c r="AS20" s="177">
        <f t="shared" si="7"/>
        <v>37.36157645</v>
      </c>
      <c r="AT20" s="177">
        <f t="shared" si="7"/>
        <v>37.9927718</v>
      </c>
      <c r="AU20" s="177">
        <f t="shared" si="7"/>
        <v>38.6346307</v>
      </c>
      <c r="AV20" s="177">
        <f t="shared" si="7"/>
        <v>39.28733332</v>
      </c>
      <c r="AW20" s="177">
        <f t="shared" si="7"/>
        <v>39.95106286</v>
      </c>
      <c r="AX20" s="177">
        <f t="shared" si="7"/>
        <v>40.6260056</v>
      </c>
      <c r="AY20" s="177">
        <f t="shared" si="7"/>
        <v>41.31235098</v>
      </c>
      <c r="AZ20" s="177">
        <f t="shared" si="7"/>
        <v>42.01029165</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11.95139022</v>
      </c>
      <c r="W27" s="177">
        <f t="shared" ref="W27:AZ27" si="17">V27*(1+V50-V28)</f>
        <v>12.17122693</v>
      </c>
      <c r="X27" s="177">
        <f t="shared" si="17"/>
        <v>12.39510737</v>
      </c>
      <c r="Y27" s="177">
        <f t="shared" si="17"/>
        <v>12.62310592</v>
      </c>
      <c r="Z27" s="177">
        <f t="shared" si="17"/>
        <v>12.85529833</v>
      </c>
      <c r="AA27" s="177">
        <f t="shared" si="17"/>
        <v>13.09176173</v>
      </c>
      <c r="AB27" s="177">
        <f t="shared" si="17"/>
        <v>13.33257471</v>
      </c>
      <c r="AC27" s="177">
        <f t="shared" si="17"/>
        <v>13.57781725</v>
      </c>
      <c r="AD27" s="177">
        <f t="shared" si="17"/>
        <v>13.82757085</v>
      </c>
      <c r="AE27" s="177">
        <f t="shared" si="17"/>
        <v>14.08191847</v>
      </c>
      <c r="AF27" s="177">
        <f t="shared" si="17"/>
        <v>14.34094462</v>
      </c>
      <c r="AG27" s="177">
        <f t="shared" si="17"/>
        <v>14.60473536</v>
      </c>
      <c r="AH27" s="177">
        <f t="shared" si="17"/>
        <v>14.87337833</v>
      </c>
      <c r="AI27" s="177">
        <f t="shared" si="17"/>
        <v>15.14696278</v>
      </c>
      <c r="AJ27" s="177">
        <f t="shared" si="17"/>
        <v>15.42557961</v>
      </c>
      <c r="AK27" s="177">
        <f t="shared" si="17"/>
        <v>15.70932138</v>
      </c>
      <c r="AL27" s="177">
        <f t="shared" si="17"/>
        <v>15.99828237</v>
      </c>
      <c r="AM27" s="177">
        <f t="shared" si="17"/>
        <v>16.29255857</v>
      </c>
      <c r="AN27" s="177">
        <f t="shared" si="17"/>
        <v>16.59224776</v>
      </c>
      <c r="AO27" s="177">
        <f t="shared" si="17"/>
        <v>16.8974495</v>
      </c>
      <c r="AP27" s="177">
        <f t="shared" si="17"/>
        <v>17.2082652</v>
      </c>
      <c r="AQ27" s="177">
        <f t="shared" si="17"/>
        <v>17.52479811</v>
      </c>
      <c r="AR27" s="177">
        <f t="shared" si="17"/>
        <v>17.84715341</v>
      </c>
      <c r="AS27" s="177">
        <f t="shared" si="17"/>
        <v>18.17543819</v>
      </c>
      <c r="AT27" s="177">
        <f t="shared" si="17"/>
        <v>18.50976151</v>
      </c>
      <c r="AU27" s="177">
        <f t="shared" si="17"/>
        <v>18.85023446</v>
      </c>
      <c r="AV27" s="177">
        <f t="shared" si="17"/>
        <v>19.19697015</v>
      </c>
      <c r="AW27" s="177">
        <f t="shared" si="17"/>
        <v>19.55008377</v>
      </c>
      <c r="AX27" s="177">
        <f t="shared" si="17"/>
        <v>19.90969265</v>
      </c>
      <c r="AY27" s="177">
        <f t="shared" si="17"/>
        <v>20.27591627</v>
      </c>
      <c r="AZ27" s="177">
        <f t="shared" si="17"/>
        <v>20.64887628</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16457.6</v>
      </c>
      <c r="X53" s="252">
        <f t="shared" si="29"/>
        <v>4273.7</v>
      </c>
      <c r="Y53" s="252">
        <f t="shared" si="29"/>
        <v>5411.4</v>
      </c>
      <c r="Z53" s="252">
        <f t="shared" si="29"/>
        <v>2720.7</v>
      </c>
      <c r="AA53" s="252">
        <f t="shared" si="29"/>
        <v>4457.7</v>
      </c>
      <c r="AB53" s="252">
        <f t="shared" si="29"/>
        <v>3383.5</v>
      </c>
      <c r="AC53" s="252">
        <f t="shared" si="29"/>
        <v>1857.1</v>
      </c>
      <c r="AD53" s="252">
        <f t="shared" si="29"/>
        <v>1357.6</v>
      </c>
      <c r="AE53" s="252">
        <f t="shared" si="29"/>
        <v>3169.6</v>
      </c>
      <c r="AF53" s="252">
        <f t="shared" si="29"/>
        <v>1464.2</v>
      </c>
      <c r="AG53" s="252">
        <f t="shared" si="29"/>
        <v>1007</v>
      </c>
      <c r="AH53" s="252">
        <f t="shared" si="29"/>
        <v>3343.2</v>
      </c>
      <c r="AI53" s="252">
        <f t="shared" si="29"/>
        <v>2213.6</v>
      </c>
      <c r="AJ53" s="252">
        <f t="shared" si="29"/>
        <v>543.6</v>
      </c>
      <c r="AK53" s="252">
        <f t="shared" si="29"/>
        <v>0</v>
      </c>
      <c r="AL53" s="252">
        <f t="shared" si="29"/>
        <v>1750.6</v>
      </c>
      <c r="AM53" s="252">
        <f t="shared" si="29"/>
        <v>0</v>
      </c>
      <c r="AN53" s="252">
        <f t="shared" si="29"/>
        <v>7.5</v>
      </c>
      <c r="AO53" s="252">
        <f t="shared" si="29"/>
        <v>36</v>
      </c>
      <c r="AP53" s="252">
        <f t="shared" si="29"/>
        <v>251.2</v>
      </c>
      <c r="AQ53" s="252">
        <f t="shared" si="29"/>
        <v>79.9</v>
      </c>
      <c r="AR53" s="252">
        <f t="shared" si="29"/>
        <v>792.2</v>
      </c>
      <c r="AS53" s="252">
        <f t="shared" si="29"/>
        <v>2277.5</v>
      </c>
      <c r="AT53" s="252">
        <f t="shared" si="29"/>
        <v>559.1</v>
      </c>
      <c r="AU53" s="252">
        <f t="shared" si="29"/>
        <v>94.7</v>
      </c>
      <c r="AV53" s="252">
        <f t="shared" si="29"/>
        <v>527.3</v>
      </c>
      <c r="AW53" s="252">
        <f t="shared" si="29"/>
        <v>676.1</v>
      </c>
      <c r="AX53" s="252">
        <f t="shared" si="29"/>
        <v>682.3</v>
      </c>
      <c r="AY53" s="252">
        <f t="shared" si="29"/>
        <v>0</v>
      </c>
      <c r="AZ53" s="252">
        <f t="shared" si="29"/>
        <v>0</v>
      </c>
      <c r="BA53" s="252">
        <f t="shared" si="29"/>
        <v>229</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12.5</v>
      </c>
      <c r="W74" s="252">
        <f t="shared" si="31"/>
        <v>12.5</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10.5</v>
      </c>
      <c r="W76" s="252">
        <f t="shared" si="31"/>
        <v>10.5</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112.5</v>
      </c>
      <c r="W77" s="252">
        <f t="shared" si="31"/>
        <v>112.5</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532.5</v>
      </c>
      <c r="W78" s="252">
        <f t="shared" si="31"/>
        <v>532.5</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708.0</v>
      </c>
      <c r="W79" s="252">
        <f t="shared" si="31"/>
        <v>708</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1444.0</v>
      </c>
      <c r="W80" s="252">
        <f t="shared" si="31"/>
        <v>1444</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301.1</v>
      </c>
      <c r="W82" s="252">
        <f t="shared" si="31"/>
        <v>301.1</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35.0</v>
      </c>
      <c r="W83" s="252">
        <f t="shared" si="31"/>
        <v>35</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709.9</v>
      </c>
      <c r="W84" s="252">
        <f t="shared" si="31"/>
        <v>709.9</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573.9</v>
      </c>
      <c r="W85" s="252">
        <f t="shared" si="31"/>
        <v>573.9</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575.7</v>
      </c>
      <c r="W86" s="252">
        <f t="shared" si="31"/>
        <v>575.7</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386.4</v>
      </c>
      <c r="W87" s="252">
        <f t="shared" si="31"/>
        <v>386.4</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179.5</v>
      </c>
      <c r="W88" s="252">
        <f t="shared" si="31"/>
        <v>179.5</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1049.4</v>
      </c>
      <c r="W89" s="252">
        <f t="shared" si="31"/>
        <v>1049.4</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1064.3</v>
      </c>
      <c r="W90" s="252">
        <f t="shared" si="31"/>
        <v>1064.3</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1025.2</v>
      </c>
      <c r="W91" s="252">
        <f t="shared" si="31"/>
        <v>1025.2</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3076.4</v>
      </c>
      <c r="W92" s="252">
        <f t="shared" si="31"/>
        <v>3076.4</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1531.5</v>
      </c>
      <c r="W93" s="252">
        <f t="shared" si="31"/>
        <v>1531.5</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3129.3</v>
      </c>
      <c r="W94" s="252">
        <f t="shared" si="31"/>
        <v>3129.3</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4273.7</v>
      </c>
      <c r="W95" s="252">
        <f t="shared" si="31"/>
        <v>0</v>
      </c>
      <c r="X95" s="252">
        <f t="shared" ref="X95:BB95" si="71">IF(AND(X$54-$A95&gt;$V$38,SUM($W95:W95)&lt;&gt;$V95),$V95,0)</f>
        <v>4273.7</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5411.4</v>
      </c>
      <c r="W96" s="252">
        <f t="shared" si="31"/>
        <v>0</v>
      </c>
      <c r="X96" s="252">
        <f t="shared" ref="X96:BB96" si="72">IF(AND(X$54-$A96&gt;$V$38,SUM($W96:W96)&lt;&gt;$V96),$V96,0)</f>
        <v>0</v>
      </c>
      <c r="Y96" s="252">
        <f t="shared" si="72"/>
        <v>5411.4</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2720.7</v>
      </c>
      <c r="W97" s="252">
        <f t="shared" si="31"/>
        <v>0</v>
      </c>
      <c r="X97" s="252">
        <f t="shared" ref="X97:BB97" si="73">IF(AND(X$54-$A97&gt;$V$38,SUM($W97:W97)&lt;&gt;$V97),$V97,0)</f>
        <v>0</v>
      </c>
      <c r="Y97" s="252">
        <f t="shared" si="73"/>
        <v>0</v>
      </c>
      <c r="Z97" s="252">
        <f t="shared" si="73"/>
        <v>2720.7</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4457.7</v>
      </c>
      <c r="W98" s="252">
        <f t="shared" si="31"/>
        <v>0</v>
      </c>
      <c r="X98" s="252">
        <f t="shared" ref="X98:BB98" si="74">IF(AND(X$54-$A98&gt;$V$38,SUM($W98:W98)&lt;&gt;$V98),$V98,0)</f>
        <v>0</v>
      </c>
      <c r="Y98" s="252">
        <f t="shared" si="74"/>
        <v>0</v>
      </c>
      <c r="Z98" s="252">
        <f t="shared" si="74"/>
        <v>0</v>
      </c>
      <c r="AA98" s="252">
        <f t="shared" si="74"/>
        <v>4457.7</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3383.5</v>
      </c>
      <c r="W99" s="252">
        <f t="shared" si="31"/>
        <v>0</v>
      </c>
      <c r="X99" s="252">
        <f t="shared" ref="X99:BB99" si="75">IF(AND(X$54-$A99&gt;$V$38,SUM($W99:W99)&lt;&gt;$V99),$V99,0)</f>
        <v>0</v>
      </c>
      <c r="Y99" s="252">
        <f t="shared" si="75"/>
        <v>0</v>
      </c>
      <c r="Z99" s="252">
        <f t="shared" si="75"/>
        <v>0</v>
      </c>
      <c r="AA99" s="252">
        <f t="shared" si="75"/>
        <v>0</v>
      </c>
      <c r="AB99" s="252">
        <f t="shared" si="75"/>
        <v>3383.5</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1857.1</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1857.1</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1357.6</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1357.6</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3169.6</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3169.6</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1464.2</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1464.2</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1007.0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1007</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3343.2</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3343.2</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2213.6</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2213.6</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543.6</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543.6</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1750.6</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1750.6</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7.5</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7.5</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36.0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36</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251.2</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251.2</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79.9</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79.9</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792.2</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792.2</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2277.5</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2277.5</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559.1</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559.1</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94.7</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94.7</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527.3</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527.3</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676.1</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676.1</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682.3</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682.3</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229.0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229</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585.0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329.4</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329.4</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1641.5</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668.0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15039.237048088995</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2855.3370480889935</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3993.037048088998</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1302.3370480889935</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3039.3370480889935</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1965.1370480889964</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438.7370480889949</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1690.4740961779898</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45.83704808899347</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1513.4740961779898</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795.2370480889949</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12389.3</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0.5843333333</v>
      </c>
      <c r="X17" s="754">
        <f t="shared" si="7"/>
        <v>0.5986666667</v>
      </c>
      <c r="Y17" s="754">
        <f t="shared" si="7"/>
        <v>0.613</v>
      </c>
      <c r="Z17" s="754">
        <f t="shared" si="7"/>
        <v>0.6273333333</v>
      </c>
      <c r="AA17" s="754">
        <f t="shared" si="7"/>
        <v>0.6416666667</v>
      </c>
      <c r="AB17" s="754">
        <f t="shared" si="7"/>
        <v>0.656</v>
      </c>
      <c r="AC17" s="754">
        <f t="shared" si="7"/>
        <v>0.6703333333</v>
      </c>
      <c r="AD17" s="754">
        <f t="shared" si="7"/>
        <v>0.6846666667</v>
      </c>
      <c r="AE17" s="754">
        <f t="shared" si="7"/>
        <v>0.699</v>
      </c>
      <c r="AF17" s="754">
        <f t="shared" si="7"/>
        <v>0.7133333333</v>
      </c>
      <c r="AG17" s="754">
        <f t="shared" si="7"/>
        <v>0.7276666667</v>
      </c>
      <c r="AH17" s="754">
        <f t="shared" si="7"/>
        <v>0.742</v>
      </c>
      <c r="AI17" s="754">
        <f t="shared" si="7"/>
        <v>0.7563333333</v>
      </c>
      <c r="AJ17" s="754">
        <f t="shared" si="7"/>
        <v>0.7706666667</v>
      </c>
      <c r="AK17" s="754">
        <f t="shared" si="7"/>
        <v>0.785</v>
      </c>
      <c r="AL17" s="754">
        <f t="shared" si="7"/>
        <v>0.7993333333</v>
      </c>
      <c r="AM17" s="754">
        <f t="shared" si="7"/>
        <v>0.8136666667</v>
      </c>
      <c r="AN17" s="754">
        <f t="shared" si="7"/>
        <v>0.828</v>
      </c>
      <c r="AO17" s="754">
        <f t="shared" si="7"/>
        <v>0.8423333333</v>
      </c>
      <c r="AP17" s="754">
        <f t="shared" si="7"/>
        <v>0.8566666667</v>
      </c>
      <c r="AQ17" s="539">
        <f t="shared" si="7"/>
        <v>0.871</v>
      </c>
      <c r="AR17" s="539">
        <f t="shared" si="7"/>
        <v>0.8853333333</v>
      </c>
      <c r="AS17" s="539">
        <f t="shared" si="7"/>
        <v>0.8996666667</v>
      </c>
      <c r="AT17" s="539">
        <f t="shared" si="7"/>
        <v>0.914</v>
      </c>
      <c r="AU17" s="539">
        <f t="shared" si="7"/>
        <v>0.9283333333</v>
      </c>
      <c r="AV17" s="539">
        <f t="shared" si="7"/>
        <v>0.9426666667</v>
      </c>
      <c r="AW17" s="539">
        <f t="shared" si="7"/>
        <v>0.957</v>
      </c>
      <c r="AX17" s="539">
        <f t="shared" si="7"/>
        <v>0.9713333333</v>
      </c>
      <c r="AY17" s="539">
        <f t="shared" si="7"/>
        <v>0.9856666667</v>
      </c>
      <c r="AZ17" s="755">
        <f>if(Inputs!$H$5+Inputs!$H$6&gt;0,Inputs!$H$5/(Inputs!$H$5+Inputs!$H$6),0)</f>
        <v>1</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0.4156666667</v>
      </c>
      <c r="X18" s="754">
        <f t="shared" si="9"/>
        <v>0.4013333333</v>
      </c>
      <c r="Y18" s="754">
        <f t="shared" si="9"/>
        <v>0.387</v>
      </c>
      <c r="Z18" s="754">
        <f t="shared" si="9"/>
        <v>0.3726666667</v>
      </c>
      <c r="AA18" s="754">
        <f t="shared" si="9"/>
        <v>0.3583333333</v>
      </c>
      <c r="AB18" s="754">
        <f t="shared" si="9"/>
        <v>0.344</v>
      </c>
      <c r="AC18" s="754">
        <f t="shared" si="9"/>
        <v>0.3296666667</v>
      </c>
      <c r="AD18" s="754">
        <f t="shared" si="9"/>
        <v>0.3153333333</v>
      </c>
      <c r="AE18" s="754">
        <f t="shared" si="9"/>
        <v>0.301</v>
      </c>
      <c r="AF18" s="754">
        <f t="shared" si="9"/>
        <v>0.2866666667</v>
      </c>
      <c r="AG18" s="754">
        <f t="shared" si="9"/>
        <v>0.2723333333</v>
      </c>
      <c r="AH18" s="754">
        <f t="shared" si="9"/>
        <v>0.258</v>
      </c>
      <c r="AI18" s="754">
        <f t="shared" si="9"/>
        <v>0.2436666667</v>
      </c>
      <c r="AJ18" s="754">
        <f t="shared" si="9"/>
        <v>0.2293333333</v>
      </c>
      <c r="AK18" s="754">
        <f t="shared" si="9"/>
        <v>0.215</v>
      </c>
      <c r="AL18" s="754">
        <f t="shared" si="9"/>
        <v>0.2006666667</v>
      </c>
      <c r="AM18" s="754">
        <f t="shared" si="9"/>
        <v>0.1863333333</v>
      </c>
      <c r="AN18" s="754">
        <f t="shared" si="9"/>
        <v>0.172</v>
      </c>
      <c r="AO18" s="754">
        <f t="shared" si="9"/>
        <v>0.1576666667</v>
      </c>
      <c r="AP18" s="754">
        <f t="shared" si="9"/>
        <v>0.1433333333</v>
      </c>
      <c r="AQ18" s="539">
        <f t="shared" si="9"/>
        <v>0.129</v>
      </c>
      <c r="AR18" s="539">
        <f t="shared" si="9"/>
        <v>0.1146666667</v>
      </c>
      <c r="AS18" s="539">
        <f t="shared" si="9"/>
        <v>0.1003333333</v>
      </c>
      <c r="AT18" s="539">
        <f t="shared" si="9"/>
        <v>0.086</v>
      </c>
      <c r="AU18" s="539">
        <f t="shared" si="9"/>
        <v>0.07166666667</v>
      </c>
      <c r="AV18" s="539">
        <f t="shared" si="9"/>
        <v>0.05733333333</v>
      </c>
      <c r="AW18" s="539">
        <f t="shared" si="9"/>
        <v>0.043</v>
      </c>
      <c r="AX18" s="539">
        <f t="shared" si="9"/>
        <v>0.02866666667</v>
      </c>
      <c r="AY18" s="539">
        <f t="shared" si="9"/>
        <v>0.01433333333</v>
      </c>
      <c r="AZ18" s="755">
        <f>if(Inputs!$H$5+Inputs!$H$6&gt;0,Inputs!$H$6/(Inputs!$H$5+Inputs!$H$6),0)</f>
        <v>0</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0.5231187516</v>
      </c>
      <c r="X20" s="754">
        <f t="shared" si="11"/>
        <v>0.5257460496</v>
      </c>
      <c r="Y20" s="754">
        <f t="shared" si="11"/>
        <v>0.5283733475</v>
      </c>
      <c r="Z20" s="754">
        <f t="shared" si="11"/>
        <v>0.5310006455</v>
      </c>
      <c r="AA20" s="754">
        <f t="shared" si="11"/>
        <v>0.5336279434</v>
      </c>
      <c r="AB20" s="754">
        <f t="shared" si="11"/>
        <v>0.5362552413</v>
      </c>
      <c r="AC20" s="754">
        <f t="shared" si="11"/>
        <v>0.5388825393</v>
      </c>
      <c r="AD20" s="754">
        <f t="shared" si="11"/>
        <v>0.5415098372</v>
      </c>
      <c r="AE20" s="754">
        <f t="shared" si="11"/>
        <v>0.5441371352</v>
      </c>
      <c r="AF20" s="754">
        <f t="shared" si="11"/>
        <v>0.5467644331</v>
      </c>
      <c r="AG20" s="754">
        <f t="shared" si="11"/>
        <v>0.549391731</v>
      </c>
      <c r="AH20" s="754">
        <f t="shared" si="11"/>
        <v>0.552019029</v>
      </c>
      <c r="AI20" s="754">
        <f t="shared" si="11"/>
        <v>0.5546463269</v>
      </c>
      <c r="AJ20" s="754">
        <f t="shared" si="11"/>
        <v>0.5572736249</v>
      </c>
      <c r="AK20" s="754">
        <f t="shared" si="11"/>
        <v>0.5599009228</v>
      </c>
      <c r="AL20" s="754">
        <f t="shared" si="11"/>
        <v>0.5625282207</v>
      </c>
      <c r="AM20" s="754">
        <f t="shared" si="11"/>
        <v>0.5651555187</v>
      </c>
      <c r="AN20" s="754">
        <f t="shared" si="11"/>
        <v>0.5677828166</v>
      </c>
      <c r="AO20" s="754">
        <f t="shared" si="11"/>
        <v>0.5704101146</v>
      </c>
      <c r="AP20" s="754">
        <f t="shared" si="11"/>
        <v>0.5730374125</v>
      </c>
      <c r="AQ20" s="539">
        <f t="shared" si="11"/>
        <v>0.5756647104</v>
      </c>
      <c r="AR20" s="539">
        <f t="shared" si="11"/>
        <v>0.5782920084</v>
      </c>
      <c r="AS20" s="539">
        <f t="shared" si="11"/>
        <v>0.5809193063</v>
      </c>
      <c r="AT20" s="539">
        <f t="shared" si="11"/>
        <v>0.5835466043</v>
      </c>
      <c r="AU20" s="539">
        <f t="shared" si="11"/>
        <v>0.5861739022</v>
      </c>
      <c r="AV20" s="539">
        <f t="shared" si="11"/>
        <v>0.5888012001</v>
      </c>
      <c r="AW20" s="539">
        <f t="shared" si="11"/>
        <v>0.5914284981</v>
      </c>
      <c r="AX20" s="539">
        <f t="shared" si="11"/>
        <v>0.594055796</v>
      </c>
      <c r="AY20" s="539">
        <f t="shared" si="11"/>
        <v>0.596683094</v>
      </c>
      <c r="AZ20" s="755">
        <f>Inputs!$B$26</f>
        <v>0.5993103919</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0.087</v>
      </c>
      <c r="X22" s="754">
        <f t="shared" si="14"/>
        <v>0.084</v>
      </c>
      <c r="Y22" s="754">
        <f t="shared" si="14"/>
        <v>0.081</v>
      </c>
      <c r="Z22" s="754">
        <f t="shared" si="14"/>
        <v>0.078</v>
      </c>
      <c r="AA22" s="754">
        <f t="shared" si="14"/>
        <v>0.075</v>
      </c>
      <c r="AB22" s="754">
        <f t="shared" si="14"/>
        <v>0.072</v>
      </c>
      <c r="AC22" s="754">
        <f t="shared" si="14"/>
        <v>0.069</v>
      </c>
      <c r="AD22" s="754">
        <f t="shared" si="14"/>
        <v>0.066</v>
      </c>
      <c r="AE22" s="754">
        <f t="shared" si="14"/>
        <v>0.063</v>
      </c>
      <c r="AF22" s="754">
        <f t="shared" si="14"/>
        <v>0.06</v>
      </c>
      <c r="AG22" s="754">
        <f t="shared" si="14"/>
        <v>0.057</v>
      </c>
      <c r="AH22" s="754">
        <f t="shared" si="14"/>
        <v>0.054</v>
      </c>
      <c r="AI22" s="754">
        <f t="shared" si="14"/>
        <v>0.051</v>
      </c>
      <c r="AJ22" s="754">
        <f t="shared" si="14"/>
        <v>0.048</v>
      </c>
      <c r="AK22" s="754">
        <f t="shared" si="14"/>
        <v>0.045</v>
      </c>
      <c r="AL22" s="754">
        <f t="shared" si="14"/>
        <v>0.042</v>
      </c>
      <c r="AM22" s="754">
        <f t="shared" si="14"/>
        <v>0.039</v>
      </c>
      <c r="AN22" s="754">
        <f t="shared" si="14"/>
        <v>0.036</v>
      </c>
      <c r="AO22" s="754">
        <f t="shared" si="14"/>
        <v>0.033</v>
      </c>
      <c r="AP22" s="754">
        <f t="shared" si="14"/>
        <v>0.03</v>
      </c>
      <c r="AQ22" s="539">
        <f t="shared" si="14"/>
        <v>0.027</v>
      </c>
      <c r="AR22" s="539">
        <f t="shared" si="14"/>
        <v>0.024</v>
      </c>
      <c r="AS22" s="539">
        <f t="shared" si="14"/>
        <v>0.021</v>
      </c>
      <c r="AT22" s="539">
        <f t="shared" si="14"/>
        <v>0.018</v>
      </c>
      <c r="AU22" s="539">
        <f t="shared" si="14"/>
        <v>0.015</v>
      </c>
      <c r="AV22" s="539">
        <f t="shared" si="14"/>
        <v>0.012</v>
      </c>
      <c r="AW22" s="539">
        <f t="shared" si="14"/>
        <v>0.009</v>
      </c>
      <c r="AX22" s="539">
        <f t="shared" si="14"/>
        <v>0.006</v>
      </c>
      <c r="AY22" s="539">
        <f t="shared" si="14"/>
        <v>0.003</v>
      </c>
      <c r="AZ22" s="755">
        <f>Inputs!$B$27</f>
        <v>0</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6638.5</v>
      </c>
      <c r="X63" s="252">
        <f t="shared" si="45"/>
        <v>212.1</v>
      </c>
      <c r="Y63" s="252">
        <f t="shared" si="45"/>
        <v>582.8</v>
      </c>
      <c r="Z63" s="252">
        <f t="shared" si="45"/>
        <v>462.2</v>
      </c>
      <c r="AA63" s="252">
        <f t="shared" si="45"/>
        <v>2099.1</v>
      </c>
      <c r="AB63" s="252">
        <f t="shared" si="45"/>
        <v>1294.5</v>
      </c>
      <c r="AC63" s="252">
        <f t="shared" si="45"/>
        <v>1964.9</v>
      </c>
      <c r="AD63" s="252">
        <f t="shared" si="45"/>
        <v>1560.4</v>
      </c>
      <c r="AE63" s="252">
        <f t="shared" si="45"/>
        <v>528.9</v>
      </c>
      <c r="AF63" s="252">
        <f t="shared" si="45"/>
        <v>537.2</v>
      </c>
      <c r="AG63" s="252">
        <f t="shared" si="45"/>
        <v>1119</v>
      </c>
      <c r="AH63" s="252">
        <f t="shared" si="45"/>
        <v>321.4</v>
      </c>
      <c r="AI63" s="252">
        <f t="shared" si="45"/>
        <v>349</v>
      </c>
      <c r="AJ63" s="252">
        <f t="shared" si="45"/>
        <v>7.3</v>
      </c>
      <c r="AK63" s="252">
        <f t="shared" si="45"/>
        <v>53.6</v>
      </c>
      <c r="AL63" s="252">
        <f t="shared" si="45"/>
        <v>79.6</v>
      </c>
      <c r="AM63" s="252">
        <f t="shared" si="45"/>
        <v>1336.2</v>
      </c>
      <c r="AN63" s="252">
        <f t="shared" si="45"/>
        <v>4332.5</v>
      </c>
      <c r="AO63" s="252">
        <f t="shared" si="45"/>
        <v>6394.2</v>
      </c>
      <c r="AP63" s="252">
        <f t="shared" si="45"/>
        <v>4403.4</v>
      </c>
      <c r="AQ63" s="252">
        <f t="shared" si="45"/>
        <v>659.4</v>
      </c>
      <c r="AR63" s="252">
        <f t="shared" si="45"/>
        <v>2575.9</v>
      </c>
      <c r="AS63" s="252">
        <f t="shared" si="45"/>
        <v>111.3</v>
      </c>
      <c r="AT63" s="252">
        <f t="shared" si="45"/>
        <v>126.7</v>
      </c>
      <c r="AU63" s="252">
        <f t="shared" si="45"/>
        <v>745.8</v>
      </c>
      <c r="AV63" s="252">
        <f t="shared" si="45"/>
        <v>255.9</v>
      </c>
      <c r="AW63" s="252">
        <f t="shared" si="45"/>
        <v>1454</v>
      </c>
      <c r="AX63" s="252">
        <f t="shared" si="45"/>
        <v>1502</v>
      </c>
      <c r="AY63" s="252">
        <f t="shared" si="45"/>
        <v>901.2</v>
      </c>
      <c r="AZ63" s="252">
        <f t="shared" si="45"/>
        <v>4873.8</v>
      </c>
      <c r="BA63" s="252">
        <f t="shared" ref="BA63:BB63" si="46">BA64+BA133</f>
        <v>2675.9</v>
      </c>
      <c r="BB63" s="252">
        <f t="shared" si="46"/>
        <v>3239</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1085.4</v>
      </c>
      <c r="X64" s="742">
        <f t="shared" si="47"/>
        <v>0</v>
      </c>
      <c r="Y64" s="742">
        <f t="shared" si="47"/>
        <v>0</v>
      </c>
      <c r="Z64" s="742">
        <f t="shared" si="47"/>
        <v>0</v>
      </c>
      <c r="AA64" s="742">
        <f t="shared" si="47"/>
        <v>425.4</v>
      </c>
      <c r="AB64" s="742">
        <f t="shared" si="47"/>
        <v>798.4</v>
      </c>
      <c r="AC64" s="742">
        <f t="shared" si="47"/>
        <v>1109.4</v>
      </c>
      <c r="AD64" s="742">
        <f t="shared" si="47"/>
        <v>1505</v>
      </c>
      <c r="AE64" s="742">
        <f t="shared" si="47"/>
        <v>524.9</v>
      </c>
      <c r="AF64" s="742">
        <f t="shared" si="47"/>
        <v>537.2</v>
      </c>
      <c r="AG64" s="742">
        <f t="shared" si="47"/>
        <v>450</v>
      </c>
      <c r="AH64" s="742">
        <f t="shared" si="47"/>
        <v>288.8</v>
      </c>
      <c r="AI64" s="742">
        <f t="shared" si="47"/>
        <v>330</v>
      </c>
      <c r="AJ64" s="742">
        <f t="shared" si="47"/>
        <v>4.7</v>
      </c>
      <c r="AK64" s="742">
        <f t="shared" si="47"/>
        <v>0</v>
      </c>
      <c r="AL64" s="742">
        <f t="shared" si="47"/>
        <v>0</v>
      </c>
      <c r="AM64" s="742">
        <f t="shared" si="47"/>
        <v>1285.7</v>
      </c>
      <c r="AN64" s="742">
        <f t="shared" si="47"/>
        <v>4292.1</v>
      </c>
      <c r="AO64" s="742">
        <f t="shared" si="47"/>
        <v>5834.5</v>
      </c>
      <c r="AP64" s="742">
        <f t="shared" si="47"/>
        <v>3817.1</v>
      </c>
      <c r="AQ64" s="742">
        <f t="shared" si="47"/>
        <v>0</v>
      </c>
      <c r="AR64" s="742">
        <f t="shared" si="47"/>
        <v>1355.6</v>
      </c>
      <c r="AS64" s="742">
        <f t="shared" si="47"/>
        <v>0</v>
      </c>
      <c r="AT64" s="742">
        <f t="shared" si="47"/>
        <v>0</v>
      </c>
      <c r="AU64" s="742">
        <f t="shared" si="47"/>
        <v>0</v>
      </c>
      <c r="AV64" s="742">
        <f t="shared" si="47"/>
        <v>0</v>
      </c>
      <c r="AW64" s="742">
        <f t="shared" si="47"/>
        <v>1215</v>
      </c>
      <c r="AX64" s="742">
        <f t="shared" si="47"/>
        <v>1417.8</v>
      </c>
      <c r="AY64" s="742">
        <f t="shared" si="47"/>
        <v>0</v>
      </c>
      <c r="AZ64" s="742">
        <f t="shared" si="47"/>
        <v>2251.3</v>
      </c>
      <c r="BA64" s="742">
        <f t="shared" si="47"/>
        <v>2675.9</v>
      </c>
      <c r="BB64" s="742">
        <f t="shared" si="47"/>
        <v>3239</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375.1</v>
      </c>
      <c r="W95" s="252">
        <f t="shared" si="49"/>
        <v>375.1</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195.9</v>
      </c>
      <c r="W109" s="252">
        <f t="shared" si="49"/>
        <v>195.9</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360.0</v>
      </c>
      <c r="W110" s="252">
        <f t="shared" si="49"/>
        <v>360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135.0</v>
      </c>
      <c r="W113" s="252">
        <f t="shared" si="49"/>
        <v>135</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1.4</v>
      </c>
      <c r="W120" s="252">
        <f t="shared" si="49"/>
        <v>1.4</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18.0</v>
      </c>
      <c r="W121" s="252">
        <f t="shared" si="49"/>
        <v>18</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425.4</v>
      </c>
      <c r="W125" s="252">
        <f t="shared" si="49"/>
        <v>0</v>
      </c>
      <c r="X125" s="252">
        <f t="shared" ref="X125:BB125" si="108">IF(AND(X$190-$A125&gt;$V$44,SUM($W125:W125)&lt;&gt;$V125),$V125,0)</f>
        <v>0</v>
      </c>
      <c r="Y125" s="252">
        <f t="shared" si="108"/>
        <v>0</v>
      </c>
      <c r="Z125" s="252">
        <f t="shared" si="108"/>
        <v>0</v>
      </c>
      <c r="AA125" s="252">
        <f t="shared" si="108"/>
        <v>425.4</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798.4</v>
      </c>
      <c r="W126" s="252">
        <f t="shared" si="49"/>
        <v>0</v>
      </c>
      <c r="X126" s="252">
        <f t="shared" ref="X126:BB126" si="109">IF(AND(X$190-$A126&gt;$V$44,SUM($W126:W126)&lt;&gt;$V126),$V126,0)</f>
        <v>0</v>
      </c>
      <c r="Y126" s="252">
        <f t="shared" si="109"/>
        <v>0</v>
      </c>
      <c r="Z126" s="252">
        <f t="shared" si="109"/>
        <v>0</v>
      </c>
      <c r="AA126" s="252">
        <f t="shared" si="109"/>
        <v>0</v>
      </c>
      <c r="AB126" s="252">
        <f t="shared" si="109"/>
        <v>798.4</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1109.4</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1109.4</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1505.0</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1505</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524.9</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524.9</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537.2</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537.2</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450.0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450</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288.8</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288.8</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330.0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330</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4.7</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4.7</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0.0</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0</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1285.7</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1285.7</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4292.1</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4292.1</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5834.5</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5834.5</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3817.1</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3817.1</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0.0</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0</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1355.6</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1355.6</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0.0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0</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0.0</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0</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0.0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0</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1215.0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1215</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1417.8</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1417.8</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2251.3</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2251.3</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2675.9</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2675.9</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3239.0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3239</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4610.3</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10884.3</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237.8063323555907</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0.0</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0.0</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0.0</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0.0</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0.0</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0.0</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0.0</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0.0</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0.0</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0.0</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0.0</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2129.413982400605</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2969.506332355588</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0.0</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0.0</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0.0</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0.0</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0.0</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0.0</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5553.1</v>
      </c>
      <c r="X189" s="742">
        <f t="shared" si="170"/>
        <v>212.1</v>
      </c>
      <c r="Y189" s="742">
        <f t="shared" si="170"/>
        <v>582.8</v>
      </c>
      <c r="Z189" s="742">
        <f t="shared" si="170"/>
        <v>462.2</v>
      </c>
      <c r="AA189" s="742">
        <f t="shared" si="170"/>
        <v>1673.7</v>
      </c>
      <c r="AB189" s="742">
        <f t="shared" si="170"/>
        <v>496.1</v>
      </c>
      <c r="AC189" s="742">
        <f t="shared" si="170"/>
        <v>855.5</v>
      </c>
      <c r="AD189" s="742">
        <f t="shared" si="170"/>
        <v>55.4</v>
      </c>
      <c r="AE189" s="742">
        <f t="shared" si="170"/>
        <v>4</v>
      </c>
      <c r="AF189" s="742">
        <f t="shared" si="170"/>
        <v>0</v>
      </c>
      <c r="AG189" s="742">
        <f t="shared" si="170"/>
        <v>669</v>
      </c>
      <c r="AH189" s="742">
        <f t="shared" si="170"/>
        <v>32.6</v>
      </c>
      <c r="AI189" s="742">
        <f t="shared" si="170"/>
        <v>19</v>
      </c>
      <c r="AJ189" s="742">
        <f t="shared" si="170"/>
        <v>2.6</v>
      </c>
      <c r="AK189" s="742">
        <f t="shared" si="170"/>
        <v>53.6</v>
      </c>
      <c r="AL189" s="742">
        <f t="shared" si="170"/>
        <v>79.6</v>
      </c>
      <c r="AM189" s="742">
        <f t="shared" si="170"/>
        <v>50.5</v>
      </c>
      <c r="AN189" s="742">
        <f t="shared" si="170"/>
        <v>40.4</v>
      </c>
      <c r="AO189" s="742">
        <f t="shared" si="170"/>
        <v>559.7</v>
      </c>
      <c r="AP189" s="742">
        <f t="shared" si="170"/>
        <v>586.3</v>
      </c>
      <c r="AQ189" s="742">
        <f t="shared" si="170"/>
        <v>659.4</v>
      </c>
      <c r="AR189" s="742">
        <f t="shared" si="170"/>
        <v>1220.3</v>
      </c>
      <c r="AS189" s="742">
        <f t="shared" si="170"/>
        <v>111.3</v>
      </c>
      <c r="AT189" s="742">
        <f t="shared" si="170"/>
        <v>126.7</v>
      </c>
      <c r="AU189" s="742">
        <f t="shared" si="170"/>
        <v>745.8</v>
      </c>
      <c r="AV189" s="742">
        <f t="shared" si="170"/>
        <v>255.9</v>
      </c>
      <c r="AW189" s="742">
        <f t="shared" si="170"/>
        <v>239</v>
      </c>
      <c r="AX189" s="742">
        <f t="shared" si="170"/>
        <v>84.2</v>
      </c>
      <c r="AY189" s="742">
        <f t="shared" si="170"/>
        <v>901.2</v>
      </c>
      <c r="AZ189" s="742">
        <f t="shared" si="170"/>
        <v>2622.5</v>
      </c>
      <c r="BA189" s="742">
        <f t="shared" si="170"/>
        <v>4910.4</v>
      </c>
      <c r="BB189" s="742">
        <f t="shared" si="170"/>
        <v>5395.1</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3.0</v>
      </c>
      <c r="W195" s="252">
        <f t="shared" si="172"/>
        <v>3</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7.5</v>
      </c>
      <c r="W201" s="252">
        <f t="shared" si="172"/>
        <v>7.5</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12.0</v>
      </c>
      <c r="W203" s="252">
        <f t="shared" si="172"/>
        <v>12</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57.5</v>
      </c>
      <c r="W204" s="252">
        <f t="shared" si="172"/>
        <v>57.5</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6.0</v>
      </c>
      <c r="W205" s="252">
        <f t="shared" si="172"/>
        <v>6</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11.1</v>
      </c>
      <c r="W209" s="252">
        <f t="shared" si="172"/>
        <v>11.1</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84.0</v>
      </c>
      <c r="W211" s="252">
        <f t="shared" si="172"/>
        <v>84</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231.5</v>
      </c>
      <c r="W213" s="252">
        <f t="shared" si="172"/>
        <v>231.5</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2.5</v>
      </c>
      <c r="W214" s="252">
        <f t="shared" si="172"/>
        <v>2.5</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361.0</v>
      </c>
      <c r="W215" s="252">
        <f t="shared" si="172"/>
        <v>361</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147.1</v>
      </c>
      <c r="W216" s="252">
        <f t="shared" si="172"/>
        <v>147.1</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187.8</v>
      </c>
      <c r="W217" s="252">
        <f t="shared" si="172"/>
        <v>187.8</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0.0</v>
      </c>
      <c r="W218" s="252">
        <f t="shared" si="172"/>
        <v>0</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776.7</v>
      </c>
      <c r="W219" s="252">
        <f t="shared" si="172"/>
        <v>776.7</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193.0</v>
      </c>
      <c r="W220" s="252">
        <f t="shared" si="172"/>
        <v>193</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213.0</v>
      </c>
      <c r="W221" s="252">
        <f t="shared" si="172"/>
        <v>213</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77.7</v>
      </c>
      <c r="W222" s="252">
        <f t="shared" si="172"/>
        <v>77.7</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246.8</v>
      </c>
      <c r="W223" s="252">
        <f t="shared" si="172"/>
        <v>246.8</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285.5</v>
      </c>
      <c r="W224" s="252">
        <f t="shared" si="172"/>
        <v>285.5</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137.8</v>
      </c>
      <c r="W225" s="252">
        <f t="shared" si="172"/>
        <v>137.8</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572.5</v>
      </c>
      <c r="W226" s="252">
        <f t="shared" si="172"/>
        <v>572.5</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301.0</v>
      </c>
      <c r="W227" s="252">
        <f t="shared" si="172"/>
        <v>301</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4.0</v>
      </c>
      <c r="W228" s="252">
        <f t="shared" si="172"/>
        <v>4</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97.5</v>
      </c>
      <c r="W229" s="252">
        <f t="shared" si="172"/>
        <v>97.5</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1203.3</v>
      </c>
      <c r="W230" s="252">
        <f t="shared" si="172"/>
        <v>1203.3</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159.2</v>
      </c>
      <c r="W231" s="252">
        <f t="shared" si="172"/>
        <v>159.2</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174.1</v>
      </c>
      <c r="W232" s="252">
        <f t="shared" si="172"/>
        <v>174.1</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212.1</v>
      </c>
      <c r="W233" s="252">
        <f t="shared" si="172"/>
        <v>0</v>
      </c>
      <c r="X233" s="252">
        <f t="shared" ref="X233:BB233" si="214">IF(AND(X$190-$A233&gt;$V$48,SUM($W233:W233)&lt;&gt;$V233),$V233,0)</f>
        <v>212.1</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582.8</v>
      </c>
      <c r="W234" s="252">
        <f t="shared" si="172"/>
        <v>0</v>
      </c>
      <c r="X234" s="252">
        <f t="shared" ref="X234:BB234" si="215">IF(AND(X$190-$A234&gt;$V$48,SUM($W234:W234)&lt;&gt;$V234),$V234,0)</f>
        <v>0</v>
      </c>
      <c r="Y234" s="252">
        <f t="shared" si="215"/>
        <v>582.8</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462.2</v>
      </c>
      <c r="W235" s="252">
        <f t="shared" si="172"/>
        <v>0</v>
      </c>
      <c r="X235" s="252">
        <f t="shared" ref="X235:BB235" si="216">IF(AND(X$190-$A235&gt;$V$48,SUM($W235:W235)&lt;&gt;$V235),$V235,0)</f>
        <v>0</v>
      </c>
      <c r="Y235" s="252">
        <f t="shared" si="216"/>
        <v>0</v>
      </c>
      <c r="Z235" s="252">
        <f t="shared" si="216"/>
        <v>462.2</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1673.7</v>
      </c>
      <c r="W236" s="252">
        <f t="shared" si="172"/>
        <v>0</v>
      </c>
      <c r="X236" s="252">
        <f t="shared" ref="X236:BB236" si="217">IF(AND(X$190-$A236&gt;$V$48,SUM($W236:W236)&lt;&gt;$V236),$V236,0)</f>
        <v>0</v>
      </c>
      <c r="Y236" s="252">
        <f t="shared" si="217"/>
        <v>0</v>
      </c>
      <c r="Z236" s="252">
        <f t="shared" si="217"/>
        <v>0</v>
      </c>
      <c r="AA236" s="252">
        <f t="shared" si="217"/>
        <v>1673.7</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496.1</v>
      </c>
      <c r="W237" s="252">
        <f t="shared" si="172"/>
        <v>0</v>
      </c>
      <c r="X237" s="252">
        <f t="shared" ref="X237:BB237" si="218">IF(AND(X$190-$A237&gt;$V$48,SUM($W237:W237)&lt;&gt;$V237),$V237,0)</f>
        <v>0</v>
      </c>
      <c r="Y237" s="252">
        <f t="shared" si="218"/>
        <v>0</v>
      </c>
      <c r="Z237" s="252">
        <f t="shared" si="218"/>
        <v>0</v>
      </c>
      <c r="AA237" s="252">
        <f t="shared" si="218"/>
        <v>0</v>
      </c>
      <c r="AB237" s="252">
        <f t="shared" si="218"/>
        <v>496.1</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855.5</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855.5</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55.4</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55.4</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4.0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4</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669.0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669</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32.6</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32.6</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19.0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19</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2.6</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2.6</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53.6</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53.6</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79.6</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79.6</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50.5</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50.5</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40.4</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40.4</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559.7</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559.7</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586.3</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586.3</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659.4</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659.4</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1220.3</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1220.3</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111.3</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111.3</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126.7</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126.7</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745.8</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745.8</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255.9</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255.9</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239.0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239</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84.2</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84.2</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901.2</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901.2</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2622.5</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2622.5</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4910.4</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4910.4</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5395.1</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5395.1</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2709.3</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1361.7</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197.1</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0.0</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11.6</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428.3</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381.0</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352.1</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75.1</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1000.8</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67.8</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1.0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259.0</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32.7</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59.9</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666.0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4324.32</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0.0</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0.0</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0.0</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0.0</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0.0</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0.0</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0.0</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0.0</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0.0</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0.0</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0.0</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0.0</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0.0</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0.0</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0.0</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0.0</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0.0</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0.0</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0.0</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0.0</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0.0</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0.0</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0.0</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0.0</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0.0</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0.0</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0.0</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0.0</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0.0</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v>
      </c>
      <c r="AC42" s="235">
        <f t="shared" si="16"/>
        <v>0</v>
      </c>
      <c r="AD42" s="235">
        <f t="shared" si="16"/>
        <v>0</v>
      </c>
      <c r="AE42" s="235">
        <f t="shared" si="16"/>
        <v>24</v>
      </c>
      <c r="AF42" s="235">
        <f t="shared" si="16"/>
        <v>66</v>
      </c>
      <c r="AG42" s="235">
        <f t="shared" si="16"/>
        <v>98.1</v>
      </c>
      <c r="AH42" s="235">
        <f t="shared" si="16"/>
        <v>3.6</v>
      </c>
      <c r="AI42" s="235">
        <f t="shared" si="16"/>
        <v>0</v>
      </c>
      <c r="AJ42" s="235">
        <f t="shared" si="16"/>
        <v>31.5</v>
      </c>
      <c r="AK42" s="235">
        <f t="shared" si="16"/>
        <v>140.5</v>
      </c>
      <c r="AL42" s="235">
        <f t="shared" si="16"/>
        <v>331.2</v>
      </c>
      <c r="AM42" s="235">
        <f t="shared" si="16"/>
        <v>387.5</v>
      </c>
      <c r="AN42" s="235">
        <f t="shared" si="16"/>
        <v>172.5</v>
      </c>
      <c r="AO42" s="235">
        <f t="shared" si="16"/>
        <v>647.5</v>
      </c>
      <c r="AP42" s="235">
        <f t="shared" si="16"/>
        <v>561.6</v>
      </c>
      <c r="AQ42" s="235">
        <f t="shared" si="16"/>
        <v>7.9</v>
      </c>
      <c r="AR42" s="235">
        <f t="shared" si="16"/>
        <v>40</v>
      </c>
      <c r="AS42" s="235">
        <f t="shared" si="16"/>
        <v>37.5</v>
      </c>
      <c r="AT42" s="235">
        <f t="shared" si="16"/>
        <v>245.2</v>
      </c>
      <c r="AU42" s="235">
        <f t="shared" si="16"/>
        <v>70.5</v>
      </c>
      <c r="AV42" s="235">
        <f t="shared" si="16"/>
        <v>114</v>
      </c>
      <c r="AW42" s="235">
        <f t="shared" si="16"/>
        <v>0</v>
      </c>
      <c r="AX42" s="235">
        <f t="shared" si="16"/>
        <v>0</v>
      </c>
      <c r="AY42" s="235">
        <f t="shared" si="16"/>
        <v>2186.367112</v>
      </c>
      <c r="AZ42" s="235">
        <f t="shared" si="16"/>
        <v>2186.367112</v>
      </c>
      <c r="BA42" s="235">
        <f t="shared" si="16"/>
        <v>2186.367112</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24.0</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24</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66.0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66</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98.1</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98.1</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3.6</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3.6</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0</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31.5</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31.5</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140.5</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140.5</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331.2</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331.2</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387.5</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387.5</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172.5</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172.5</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647.5</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647.5</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561.6</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561.6</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7.9</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7.9</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40.0</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40</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37.5</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37.5</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245.2</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245.2</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70.5</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70.5</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114.0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114</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2186.3671117292492</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2186.367112</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2186.3671117292506</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2186.367112</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2186.367111729249</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2186.367112</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2186.3671117292506</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2186.3671117292506</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2186.367111729249</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2186.3671117292506</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2186.367111729247</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2210.3671117292506</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2252.3671117292506</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2284.467111729249</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2189.9671117292455</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2186.3671117292542</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2217.8671117292506</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2326.867111729247</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2517.567111729244</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2573.8671117292542</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2358.867111729247</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2833.8671117292542</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2747.9671117292455</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2194.2671117292484</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2226.3671117292542</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2223.867111729247</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2431.567111729244</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2256.8671117292542</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2300.3671117292542</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2186.367111729247</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2186.367111729247</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4372.734223458501</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4372.734223458501</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0.5</v>
      </c>
      <c r="AH51" s="252">
        <f t="shared" si="20"/>
        <v>0.9</v>
      </c>
      <c r="AI51" s="252">
        <f t="shared" si="20"/>
        <v>1.3</v>
      </c>
      <c r="AJ51" s="252">
        <f t="shared" si="20"/>
        <v>5</v>
      </c>
      <c r="AK51" s="252">
        <f t="shared" si="20"/>
        <v>19.4</v>
      </c>
      <c r="AL51" s="252">
        <f t="shared" si="20"/>
        <v>51</v>
      </c>
      <c r="AM51" s="252">
        <f t="shared" si="20"/>
        <v>217.4</v>
      </c>
      <c r="AN51" s="252">
        <f t="shared" si="20"/>
        <v>162.3</v>
      </c>
      <c r="AO51" s="252">
        <f t="shared" si="20"/>
        <v>127.4</v>
      </c>
      <c r="AP51" s="252">
        <f t="shared" si="20"/>
        <v>74.5</v>
      </c>
      <c r="AQ51" s="252">
        <f t="shared" si="20"/>
        <v>114.2</v>
      </c>
      <c r="AR51" s="252">
        <f t="shared" si="20"/>
        <v>327.5</v>
      </c>
      <c r="AS51" s="252">
        <f t="shared" si="20"/>
        <v>384.2</v>
      </c>
      <c r="AT51" s="252">
        <f t="shared" si="20"/>
        <v>307.7</v>
      </c>
      <c r="AU51" s="252">
        <f t="shared" si="20"/>
        <v>0</v>
      </c>
      <c r="AV51" s="252">
        <f t="shared" si="20"/>
        <v>0</v>
      </c>
      <c r="AW51" s="253">
        <f t="shared" si="20"/>
        <v>11082.96485</v>
      </c>
      <c r="AX51" s="253">
        <f t="shared" si="20"/>
        <v>11082.96485</v>
      </c>
      <c r="AY51" s="253">
        <f t="shared" si="20"/>
        <v>11082.96485</v>
      </c>
      <c r="AZ51" s="253">
        <f t="shared" si="20"/>
        <v>11082.96485</v>
      </c>
      <c r="BA51" s="253">
        <f t="shared" si="20"/>
        <v>11082.96485</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0.5</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0.5</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0.9</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0.9</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1.3</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1.3</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5.0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5</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19.4</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19.4</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51.0</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51</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217.4</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217.4</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162.3</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162.3</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127.4</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127.4</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74.5</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74.5</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114.2</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114.2</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327.5</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327.5</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384.2</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384.2</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307.7</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307.7</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11082.9648545834</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11082.96485</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11082.9648545834</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11082.96485</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11082.964854583402</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11082.96485</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11082.964854583399</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11082.96485</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11082.964854583399</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11082.96485</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11082.964854583406</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11082.964854583406</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11082.964854583406</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11082.964854583406</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11082.964854583406</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11083.464854583406</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11083.8648545834</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11084.264854583424</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11087.964854583406</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11102.3648545834</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11133.964854583406</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11300.3648545834</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11245.264854583394</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11210.3648545834</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11157.464854583406</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11197.164854583418</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11410.464854583406</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11467.164854583418</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11390.664854583389</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11082.964854583377</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11082.964854583377</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22165.929709166754</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22165.929709166754</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22165.929709166754</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22165.929709166812</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847.5</v>
      </c>
      <c r="AK46" s="252">
        <f t="shared" si="30"/>
        <v>847.5</v>
      </c>
      <c r="AL46" s="252">
        <f t="shared" si="30"/>
        <v>3857.2</v>
      </c>
      <c r="AM46" s="252">
        <f t="shared" si="30"/>
        <v>918</v>
      </c>
      <c r="AN46" s="252">
        <f t="shared" si="30"/>
        <v>923.4</v>
      </c>
      <c r="AO46" s="252">
        <f t="shared" si="30"/>
        <v>3005.9</v>
      </c>
      <c r="AP46" s="252">
        <f t="shared" si="30"/>
        <v>979.7</v>
      </c>
      <c r="AQ46" s="252">
        <f t="shared" si="30"/>
        <v>0</v>
      </c>
      <c r="AR46" s="252">
        <f t="shared" si="30"/>
        <v>979.7</v>
      </c>
      <c r="AS46" s="252">
        <f t="shared" si="30"/>
        <v>1170</v>
      </c>
      <c r="AT46" s="252">
        <f t="shared" si="30"/>
        <v>0</v>
      </c>
      <c r="AU46" s="252">
        <f t="shared" si="30"/>
        <v>1266</v>
      </c>
      <c r="AV46" s="252">
        <f t="shared" si="30"/>
        <v>0</v>
      </c>
      <c r="AW46" s="252">
        <f t="shared" si="30"/>
        <v>1266</v>
      </c>
      <c r="AX46" s="252">
        <f t="shared" si="30"/>
        <v>2429.2</v>
      </c>
      <c r="AY46" s="252">
        <f t="shared" si="30"/>
        <v>2235</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847.5</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847.5</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847.5</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847.5</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3857.2</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3857.2</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918.0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918</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923.4</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923.4</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3005.9</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3005.9</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979.7</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979.7</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979.7</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979.7</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1170.0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1170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1266.0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1266</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1266.0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1266</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2429.2</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2429.2</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2235.0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2235</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1138.5</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7.5</v>
      </c>
      <c r="W38" s="252">
        <f t="shared" ref="W38:W158" si="23">IF(W$37-$A38&gt;$V$25,$V38,0)</f>
        <v>0</v>
      </c>
      <c r="X38" s="252">
        <f t="shared" ref="X38:BA38" si="22">IF(AND(X$37-$A38&gt;$V$25,SUM($W38:W38)&lt;&gt;$V38),$V38,0)</f>
        <v>7.5</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68.0</v>
      </c>
      <c r="W39" s="252">
        <f t="shared" si="23"/>
        <v>0</v>
      </c>
      <c r="X39" s="252">
        <f t="shared" ref="X39:BA39" si="24">IF(AND(X$37-$A39&gt;$V$25,SUM($W39:W39)&lt;&gt;$V39),$V39,0)</f>
        <v>0</v>
      </c>
      <c r="Y39" s="252">
        <f t="shared" si="24"/>
        <v>68</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65.3</v>
      </c>
      <c r="W40" s="252">
        <f t="shared" si="23"/>
        <v>0</v>
      </c>
      <c r="X40" s="252">
        <f t="shared" ref="X40:BA40" si="25">IF(AND(X$37-$A40&gt;$V$25,SUM($W40:W40)&lt;&gt;$V40),$V40,0)</f>
        <v>0</v>
      </c>
      <c r="Y40" s="252">
        <f t="shared" si="25"/>
        <v>0</v>
      </c>
      <c r="Z40" s="252">
        <f t="shared" si="25"/>
        <v>65.3</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35.0</v>
      </c>
      <c r="W41" s="252">
        <f t="shared" si="23"/>
        <v>0</v>
      </c>
      <c r="X41" s="252">
        <f t="shared" ref="X41:BA41" si="26">IF(AND(X$37-$A41&gt;$V$25,SUM($W41:W41)&lt;&gt;$V41),$V41,0)</f>
        <v>0</v>
      </c>
      <c r="Y41" s="252">
        <f t="shared" si="26"/>
        <v>0</v>
      </c>
      <c r="Z41" s="252">
        <f t="shared" si="26"/>
        <v>0</v>
      </c>
      <c r="AA41" s="252">
        <f t="shared" si="26"/>
        <v>35</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34.0</v>
      </c>
      <c r="W42" s="252">
        <f t="shared" si="23"/>
        <v>0</v>
      </c>
      <c r="X42" s="252">
        <f t="shared" ref="X42:BA42" si="27">IF(AND(X$37-$A42&gt;$V$25,SUM($W42:W42)&lt;&gt;$V42),$V42,0)</f>
        <v>0</v>
      </c>
      <c r="Y42" s="252">
        <f t="shared" si="27"/>
        <v>0</v>
      </c>
      <c r="Z42" s="252">
        <f t="shared" si="27"/>
        <v>0</v>
      </c>
      <c r="AA42" s="252">
        <f t="shared" si="27"/>
        <v>0</v>
      </c>
      <c r="AB42" s="252">
        <f t="shared" si="27"/>
        <v>34</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31.2</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31.2</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102.0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102</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36.6</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36.6</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75.8</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75.8</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33.0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33</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0.0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0.0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0.0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84.8</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84.8</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89.2</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89.2</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44.6</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44.6</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0.0</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0.0</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135.0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135</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195.6</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195.6</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248.0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248</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3.6</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3.6</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0.0</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0.0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0.0</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0.0</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262.4</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150.1</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280.1</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70.0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0.0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2.4</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95.1</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25.2</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0.0</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127.6</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78.2</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11.7</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83.2</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27.2</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35.9</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0.9</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2.9</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2.2</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42.0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80.0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1.9</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1.4</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2.9</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2.8</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138.0</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236.9</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75.9</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30775034.49</v>
      </c>
      <c r="C2" s="160">
        <f>C3*1000*'Inflation GDP Population'!C$18/'Inflation GDP Population'!$S$18</f>
        <v>31450058.97</v>
      </c>
      <c r="D2" s="160">
        <f>D3*1000*'Inflation GDP Population'!D$18/'Inflation GDP Population'!$S$18</f>
        <v>31947519.48</v>
      </c>
      <c r="E2" s="160">
        <f>E3*1000*'Inflation GDP Population'!E$18/'Inflation GDP Population'!$S$18</f>
        <v>32540824.49</v>
      </c>
      <c r="F2" s="160">
        <f>F3*1000*'Inflation GDP Population'!F$18/'Inflation GDP Population'!$S$18</f>
        <v>33416888.66</v>
      </c>
      <c r="G2" s="160">
        <f>G3*1000*'Inflation GDP Population'!G$18/'Inflation GDP Population'!$S$18</f>
        <v>34457794.53</v>
      </c>
      <c r="H2" s="160">
        <f>H3*1000*'Inflation GDP Population'!H$18/'Inflation GDP Population'!$S$18</f>
        <v>35500560.5</v>
      </c>
      <c r="I2" s="160">
        <f>I3*1000*'Inflation GDP Population'!I$18/'Inflation GDP Population'!$S$18</f>
        <v>36454214.33</v>
      </c>
      <c r="J2" s="160">
        <f>J3*1000*'Inflation GDP Population'!J$18/'Inflation GDP Population'!$S$18</f>
        <v>37163295.67</v>
      </c>
      <c r="K2" s="160">
        <f>K3*1000*'Inflation GDP Population'!K$18/'Inflation GDP Population'!$S$18</f>
        <v>37446605.06</v>
      </c>
      <c r="L2" s="160">
        <f>L3*1000*'Inflation GDP Population'!L$18/'Inflation GDP Population'!$S$18</f>
        <v>37882952.68</v>
      </c>
      <c r="M2" s="160">
        <f>M3*1000*'Inflation GDP Population'!M$18/'Inflation GDP Population'!$S$18</f>
        <v>38674295.21</v>
      </c>
      <c r="N2" s="160">
        <f>N3*1000*'Inflation GDP Population'!N$18/'Inflation GDP Population'!$S$18</f>
        <v>39416006.68</v>
      </c>
      <c r="O2" s="160">
        <f>O3*1000*'Inflation GDP Population'!O$18/'Inflation GDP Population'!$S$18</f>
        <v>40107729.58</v>
      </c>
      <c r="P2" s="160">
        <f>P3*1000*'Inflation GDP Population'!P$18/'Inflation GDP Population'!$S$18</f>
        <v>40849867.91</v>
      </c>
      <c r="Q2" s="160">
        <f>Q3*1000*'Inflation GDP Population'!Q$18/'Inflation GDP Population'!$S$18</f>
        <v>41275254.56</v>
      </c>
      <c r="R2" s="160">
        <f>R3*1000*'Inflation GDP Population'!R$18/'Inflation GDP Population'!$S$18</f>
        <v>41702568.2</v>
      </c>
      <c r="S2" s="160">
        <f>S3*1000*'Inflation GDP Population'!S$18/'Inflation GDP Population'!$S$18</f>
        <v>42488086.08</v>
      </c>
      <c r="T2" s="160">
        <f>T3*1000*'Inflation GDP Population'!T$18/'Inflation GDP Population'!$S$18</f>
        <v>43523074.87</v>
      </c>
      <c r="U2" s="160">
        <f>U3*1000*'Inflation GDP Population'!U$18/'Inflation GDP Population'!$S$18</f>
        <v>44372165.44</v>
      </c>
      <c r="V2" s="161">
        <f>V3*1000*'Inflation GDP Population'!V$18/'Inflation GDP Population'!$S$18</f>
        <v>45237820.89</v>
      </c>
      <c r="W2" s="160">
        <f>W3*1000*'Inflation GDP Population'!W$18/'Inflation GDP Population'!$S$18</f>
        <v>46120364.4</v>
      </c>
      <c r="X2" s="160">
        <f>X3*1000*'Inflation GDP Population'!X$18/'Inflation GDP Population'!$S$18</f>
        <v>47020125.42</v>
      </c>
      <c r="Y2" s="160">
        <f>Y3*1000*'Inflation GDP Population'!Y$18/'Inflation GDP Population'!$S$18</f>
        <v>47937439.86</v>
      </c>
      <c r="Z2" s="160">
        <f>Z3*1000*'Inflation GDP Population'!Z$18/'Inflation GDP Population'!$S$18</f>
        <v>48872650.16</v>
      </c>
      <c r="AA2" s="160">
        <f>AA3*1000*'Inflation GDP Population'!AA$18/'Inflation GDP Population'!$S$18</f>
        <v>49826105.46</v>
      </c>
      <c r="AB2" s="160">
        <f>AB3*1000*'Inflation GDP Population'!AB$18/'Inflation GDP Population'!$S$18</f>
        <v>50798161.69</v>
      </c>
      <c r="AC2" s="160">
        <f>AC3*1000*'Inflation GDP Population'!AC$18/'Inflation GDP Population'!$S$18</f>
        <v>51789181.74</v>
      </c>
      <c r="AD2" s="160">
        <f>AD3*1000*'Inflation GDP Population'!AD$18/'Inflation GDP Population'!$S$18</f>
        <v>52799535.58</v>
      </c>
      <c r="AE2" s="160">
        <f>AE3*1000*'Inflation GDP Population'!AE$18/'Inflation GDP Population'!$S$18</f>
        <v>53829600.39</v>
      </c>
      <c r="AF2" s="160">
        <f>AF3*1000*'Inflation GDP Population'!AF$18/'Inflation GDP Population'!$S$18</f>
        <v>54879760.7</v>
      </c>
      <c r="AG2" s="160">
        <f>AG3*1000*'Inflation GDP Population'!AG$18/'Inflation GDP Population'!$S$18</f>
        <v>55950408.56</v>
      </c>
      <c r="AH2" s="160">
        <f>AH3*1000*'Inflation GDP Population'!AH$18/'Inflation GDP Population'!$S$18</f>
        <v>57041943.67</v>
      </c>
      <c r="AI2" s="160">
        <f>AI3*1000*'Inflation GDP Population'!AI$18/'Inflation GDP Population'!$S$18</f>
        <v>58154773.51</v>
      </c>
      <c r="AJ2" s="160">
        <f>AJ3*1000*'Inflation GDP Population'!AJ$18/'Inflation GDP Population'!$S$18</f>
        <v>59289313.52</v>
      </c>
      <c r="AK2" s="160">
        <f>AK3*1000*'Inflation GDP Population'!AK$18/'Inflation GDP Population'!$S$18</f>
        <v>60445987.23</v>
      </c>
      <c r="AL2" s="160">
        <f>AL3*1000*'Inflation GDP Population'!AL$18/'Inflation GDP Population'!$S$18</f>
        <v>61625226.47</v>
      </c>
      <c r="AM2" s="160">
        <f>AM3*1000*'Inflation GDP Population'!AM$18/'Inflation GDP Population'!$S$18</f>
        <v>62827471.46</v>
      </c>
      <c r="AN2" s="160">
        <f>AN3*1000*'Inflation GDP Population'!AN$18/'Inflation GDP Population'!$S$18</f>
        <v>64053171.01</v>
      </c>
      <c r="AO2" s="160">
        <f>AO3*1000*'Inflation GDP Population'!AO$18/'Inflation GDP Population'!$S$18</f>
        <v>65302782.7</v>
      </c>
      <c r="AP2" s="160">
        <f>AP3*1000*'Inflation GDP Population'!AP$18/'Inflation GDP Population'!$S$18</f>
        <v>66576773.04</v>
      </c>
      <c r="AQ2" s="160">
        <f>AQ3*1000*'Inflation GDP Population'!AQ$18/'Inflation GDP Population'!$S$18</f>
        <v>67875617.62</v>
      </c>
      <c r="AR2" s="160">
        <f>AR3*1000*'Inflation GDP Population'!AR$18/'Inflation GDP Population'!$S$18</f>
        <v>69199801.33</v>
      </c>
      <c r="AS2" s="160">
        <f>AS3*1000*'Inflation GDP Population'!AS$18/'Inflation GDP Population'!$S$18</f>
        <v>70549818.51</v>
      </c>
      <c r="AT2" s="160">
        <f>AT3*1000*'Inflation GDP Population'!AT$18/'Inflation GDP Population'!$S$18</f>
        <v>71926173.14</v>
      </c>
      <c r="AU2" s="160">
        <f>AU3*1000*'Inflation GDP Population'!AU$18/'Inflation GDP Population'!$S$18</f>
        <v>73329379.03</v>
      </c>
      <c r="AV2" s="160">
        <f>AV3*1000*'Inflation GDP Population'!AV$18/'Inflation GDP Population'!$S$18</f>
        <v>74759960.03</v>
      </c>
      <c r="AW2" s="160">
        <f>AW3*1000*'Inflation GDP Population'!AW$18/'Inflation GDP Population'!$S$18</f>
        <v>76218450.2</v>
      </c>
      <c r="AX2" s="160">
        <f>AX3*1000*'Inflation GDP Population'!AX$18/'Inflation GDP Population'!$S$18</f>
        <v>77705394.02</v>
      </c>
      <c r="AY2" s="160">
        <f>AY3*1000*'Inflation GDP Population'!AY$18/'Inflation GDP Population'!$S$18</f>
        <v>79221346.59</v>
      </c>
      <c r="AZ2" s="160">
        <f>AZ3*1000*'Inflation GDP Population'!AZ$18/'Inflation GDP Population'!$S$18</f>
        <v>80766873.84</v>
      </c>
    </row>
    <row r="3" ht="15.0" customHeight="1">
      <c r="A3" s="541" t="s">
        <v>1125</v>
      </c>
      <c r="B3" s="792">
        <f t="shared" ref="B3:U3" si="1">C3</f>
        <v>42488.08608</v>
      </c>
      <c r="C3" s="792">
        <f t="shared" si="1"/>
        <v>42488.08608</v>
      </c>
      <c r="D3" s="792">
        <f t="shared" si="1"/>
        <v>42488.08608</v>
      </c>
      <c r="E3" s="792">
        <f t="shared" si="1"/>
        <v>42488.08608</v>
      </c>
      <c r="F3" s="792">
        <f t="shared" si="1"/>
        <v>42488.08608</v>
      </c>
      <c r="G3" s="792">
        <f t="shared" si="1"/>
        <v>42488.08608</v>
      </c>
      <c r="H3" s="792">
        <f t="shared" si="1"/>
        <v>42488.08608</v>
      </c>
      <c r="I3" s="792">
        <f t="shared" si="1"/>
        <v>42488.08608</v>
      </c>
      <c r="J3" s="792">
        <f t="shared" si="1"/>
        <v>42488.08608</v>
      </c>
      <c r="K3" s="792">
        <f t="shared" si="1"/>
        <v>42488.08608</v>
      </c>
      <c r="L3" s="792">
        <f t="shared" si="1"/>
        <v>42488.08608</v>
      </c>
      <c r="M3" s="792">
        <f t="shared" si="1"/>
        <v>42488.08608</v>
      </c>
      <c r="N3" s="792">
        <f t="shared" si="1"/>
        <v>42488.08608</v>
      </c>
      <c r="O3" s="792">
        <f t="shared" si="1"/>
        <v>42488.08608</v>
      </c>
      <c r="P3" s="792">
        <f t="shared" si="1"/>
        <v>42488.08608</v>
      </c>
      <c r="Q3" s="792">
        <f t="shared" si="1"/>
        <v>42488.08608</v>
      </c>
      <c r="R3" s="792">
        <f t="shared" si="1"/>
        <v>42488.08608</v>
      </c>
      <c r="S3" s="792">
        <f t="shared" si="1"/>
        <v>42488.08608</v>
      </c>
      <c r="T3" s="792">
        <f t="shared" si="1"/>
        <v>42488.08608</v>
      </c>
      <c r="U3" s="792">
        <f t="shared" si="1"/>
        <v>42488.08608</v>
      </c>
      <c r="V3" s="842">
        <f>Inputs!$H$25</f>
        <v>42488.08608</v>
      </c>
      <c r="W3" s="827">
        <f t="shared" ref="W3:AY3" si="2">V$3+($AZ$3-$V$3)/($AZ$1-$V$1)</f>
        <v>42488.08608</v>
      </c>
      <c r="X3" s="827">
        <f t="shared" si="2"/>
        <v>42488.08608</v>
      </c>
      <c r="Y3" s="827">
        <f t="shared" si="2"/>
        <v>42488.08608</v>
      </c>
      <c r="Z3" s="827">
        <f t="shared" si="2"/>
        <v>42488.08608</v>
      </c>
      <c r="AA3" s="827">
        <f t="shared" si="2"/>
        <v>42488.08608</v>
      </c>
      <c r="AB3" s="827">
        <f t="shared" si="2"/>
        <v>42488.08608</v>
      </c>
      <c r="AC3" s="827">
        <f t="shared" si="2"/>
        <v>42488.08608</v>
      </c>
      <c r="AD3" s="827">
        <f t="shared" si="2"/>
        <v>42488.08608</v>
      </c>
      <c r="AE3" s="827">
        <f t="shared" si="2"/>
        <v>42488.08608</v>
      </c>
      <c r="AF3" s="827">
        <f t="shared" si="2"/>
        <v>42488.08608</v>
      </c>
      <c r="AG3" s="827">
        <f t="shared" si="2"/>
        <v>42488.08608</v>
      </c>
      <c r="AH3" s="827">
        <f t="shared" si="2"/>
        <v>42488.08608</v>
      </c>
      <c r="AI3" s="827">
        <f t="shared" si="2"/>
        <v>42488.08608</v>
      </c>
      <c r="AJ3" s="827">
        <f t="shared" si="2"/>
        <v>42488.08608</v>
      </c>
      <c r="AK3" s="827">
        <f t="shared" si="2"/>
        <v>42488.08608</v>
      </c>
      <c r="AL3" s="827">
        <f t="shared" si="2"/>
        <v>42488.08608</v>
      </c>
      <c r="AM3" s="827">
        <f t="shared" si="2"/>
        <v>42488.08608</v>
      </c>
      <c r="AN3" s="827">
        <f t="shared" si="2"/>
        <v>42488.08608</v>
      </c>
      <c r="AO3" s="827">
        <f t="shared" si="2"/>
        <v>42488.08608</v>
      </c>
      <c r="AP3" s="827">
        <f t="shared" si="2"/>
        <v>42488.08608</v>
      </c>
      <c r="AQ3" s="827">
        <f t="shared" si="2"/>
        <v>42488.08608</v>
      </c>
      <c r="AR3" s="827">
        <f t="shared" si="2"/>
        <v>42488.08608</v>
      </c>
      <c r="AS3" s="827">
        <f t="shared" si="2"/>
        <v>42488.08608</v>
      </c>
      <c r="AT3" s="827">
        <f t="shared" si="2"/>
        <v>42488.08608</v>
      </c>
      <c r="AU3" s="827">
        <f t="shared" si="2"/>
        <v>42488.08608</v>
      </c>
      <c r="AV3" s="827">
        <f t="shared" si="2"/>
        <v>42488.08608</v>
      </c>
      <c r="AW3" s="827">
        <f t="shared" si="2"/>
        <v>42488.08608</v>
      </c>
      <c r="AX3" s="827">
        <f t="shared" si="2"/>
        <v>42488.08608</v>
      </c>
      <c r="AY3" s="827">
        <f t="shared" si="2"/>
        <v>42488.08608</v>
      </c>
      <c r="AZ3" s="843">
        <f>Inputs!$H$23</f>
        <v>42488.08608</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442191.405</v>
      </c>
      <c r="C18" s="160">
        <f>C$19*1000*'Inflation GDP Population'!C$18/'Inflation GDP Population'!$S$18</f>
        <v>451890.5013</v>
      </c>
      <c r="D18" s="160">
        <f>D$19*1000*'Inflation GDP Population'!D$18/'Inflation GDP Population'!$S$18</f>
        <v>459038.2678</v>
      </c>
      <c r="E18" s="160">
        <f>E$19*1000*'Inflation GDP Population'!E$18/'Inflation GDP Population'!$S$18</f>
        <v>467563.1771</v>
      </c>
      <c r="F18" s="160">
        <f>F$19*1000*'Inflation GDP Population'!F$18/'Inflation GDP Population'!$S$18</f>
        <v>480150.9143</v>
      </c>
      <c r="G18" s="160">
        <f>G$19*1000*'Inflation GDP Population'!G$18/'Inflation GDP Population'!$S$18</f>
        <v>495107.1812</v>
      </c>
      <c r="H18" s="160">
        <f>H$19*1000*'Inflation GDP Population'!H$18/'Inflation GDP Population'!$S$18</f>
        <v>510090.1749</v>
      </c>
      <c r="I18" s="160">
        <f>I$19*1000*'Inflation GDP Population'!I$18/'Inflation GDP Population'!$S$18</f>
        <v>523792.7599</v>
      </c>
      <c r="J18" s="160">
        <f>J$19*1000*'Inflation GDP Population'!J$18/'Inflation GDP Population'!$S$18</f>
        <v>533981.2026</v>
      </c>
      <c r="K18" s="160">
        <f>K$19*1000*'Inflation GDP Population'!K$18/'Inflation GDP Population'!$S$18</f>
        <v>538051.9365</v>
      </c>
      <c r="L18" s="160">
        <f>L$19*1000*'Inflation GDP Population'!L$18/'Inflation GDP Population'!$S$18</f>
        <v>544321.6019</v>
      </c>
      <c r="M18" s="160">
        <f>M$19*1000*'Inflation GDP Population'!M$18/'Inflation GDP Population'!$S$18</f>
        <v>555692.0153</v>
      </c>
      <c r="N18" s="160">
        <f>N$19*1000*'Inflation GDP Population'!N$18/'Inflation GDP Population'!$S$18</f>
        <v>566349.3043</v>
      </c>
      <c r="O18" s="160">
        <f>O$19*1000*'Inflation GDP Population'!O$18/'Inflation GDP Population'!$S$18</f>
        <v>576288.332</v>
      </c>
      <c r="P18" s="160">
        <f>P$19*1000*'Inflation GDP Population'!P$18/'Inflation GDP Population'!$S$18</f>
        <v>586951.7544</v>
      </c>
      <c r="Q18" s="160">
        <f>Q$19*1000*'Inflation GDP Population'!Q$18/'Inflation GDP Population'!$S$18</f>
        <v>593063.927</v>
      </c>
      <c r="R18" s="160">
        <f>R$19*1000*'Inflation GDP Population'!R$18/'Inflation GDP Population'!$S$18</f>
        <v>599203.7875</v>
      </c>
      <c r="S18" s="160">
        <f>S$19*1000*'Inflation GDP Population'!S$18/'Inflation GDP Population'!$S$18</f>
        <v>610490.5093</v>
      </c>
      <c r="T18" s="160">
        <f>T$19*1000*'Inflation GDP Population'!T$18/'Inflation GDP Population'!$S$18</f>
        <v>625361.7566</v>
      </c>
      <c r="U18" s="160">
        <f>U$19*1000*'Inflation GDP Population'!U$18/'Inflation GDP Population'!$S$18</f>
        <v>637561.9233</v>
      </c>
      <c r="V18" s="161">
        <f>V$19*1000*'Inflation GDP Population'!V$18/'Inflation GDP Population'!$S$18</f>
        <v>650000.1027</v>
      </c>
      <c r="W18" s="160">
        <f>W$19*1000*'Inflation GDP Population'!W$18/'Inflation GDP Population'!$S$18</f>
        <v>662680.9383</v>
      </c>
      <c r="X18" s="160">
        <f>X$19*1000*'Inflation GDP Population'!X$18/'Inflation GDP Population'!$S$18</f>
        <v>675609.164</v>
      </c>
      <c r="Y18" s="160">
        <f>Y$19*1000*'Inflation GDP Population'!Y$18/'Inflation GDP Population'!$S$18</f>
        <v>688789.6061</v>
      </c>
      <c r="Z18" s="160">
        <f>Z$19*1000*'Inflation GDP Population'!Z$18/'Inflation GDP Population'!$S$18</f>
        <v>702227.1851</v>
      </c>
      <c r="AA18" s="160">
        <f>AA$19*1000*'Inflation GDP Population'!AA$18/'Inflation GDP Population'!$S$18</f>
        <v>715926.9175</v>
      </c>
      <c r="AB18" s="160">
        <f>AB$19*1000*'Inflation GDP Population'!AB$18/'Inflation GDP Population'!$S$18</f>
        <v>729893.9176</v>
      </c>
      <c r="AC18" s="160">
        <f>AC$19*1000*'Inflation GDP Population'!AC$18/'Inflation GDP Population'!$S$18</f>
        <v>744133.3996</v>
      </c>
      <c r="AD18" s="160">
        <f>AD$19*1000*'Inflation GDP Population'!AD$18/'Inflation GDP Population'!$S$18</f>
        <v>758650.6793</v>
      </c>
      <c r="AE18" s="160">
        <f>AE$19*1000*'Inflation GDP Population'!AE$18/'Inflation GDP Population'!$S$18</f>
        <v>773451.1763</v>
      </c>
      <c r="AF18" s="160">
        <f>AF$19*1000*'Inflation GDP Population'!AF$18/'Inflation GDP Population'!$S$18</f>
        <v>788540.4157</v>
      </c>
      <c r="AG18" s="160">
        <f>AG$19*1000*'Inflation GDP Population'!AG$18/'Inflation GDP Population'!$S$18</f>
        <v>803924.0307</v>
      </c>
      <c r="AH18" s="160">
        <f>AH$19*1000*'Inflation GDP Population'!AH$18/'Inflation GDP Population'!$S$18</f>
        <v>819607.7643</v>
      </c>
      <c r="AI18" s="160">
        <f>AI$19*1000*'Inflation GDP Population'!AI$18/'Inflation GDP Population'!$S$18</f>
        <v>835597.4715</v>
      </c>
      <c r="AJ18" s="160">
        <f>AJ$19*1000*'Inflation GDP Population'!AJ$18/'Inflation GDP Population'!$S$18</f>
        <v>851899.1215</v>
      </c>
      <c r="AK18" s="160">
        <f>AK$19*1000*'Inflation GDP Population'!AK$18/'Inflation GDP Population'!$S$18</f>
        <v>868518.7999</v>
      </c>
      <c r="AL18" s="160">
        <f>AL$19*1000*'Inflation GDP Population'!AL$18/'Inflation GDP Population'!$S$18</f>
        <v>885462.7112</v>
      </c>
      <c r="AM18" s="160">
        <f>AM$19*1000*'Inflation GDP Population'!AM$18/'Inflation GDP Population'!$S$18</f>
        <v>902737.1809</v>
      </c>
      <c r="AN18" s="160">
        <f>AN$19*1000*'Inflation GDP Population'!AN$18/'Inflation GDP Population'!$S$18</f>
        <v>920348.6577</v>
      </c>
      <c r="AO18" s="160">
        <f>AO$19*1000*'Inflation GDP Population'!AO$18/'Inflation GDP Population'!$S$18</f>
        <v>938303.7164</v>
      </c>
      <c r="AP18" s="160">
        <f>AP$19*1000*'Inflation GDP Population'!AP$18/'Inflation GDP Population'!$S$18</f>
        <v>956609.0599</v>
      </c>
      <c r="AQ18" s="160">
        <f>AQ$19*1000*'Inflation GDP Population'!AQ$18/'Inflation GDP Population'!$S$18</f>
        <v>975271.5219</v>
      </c>
      <c r="AR18" s="160">
        <f>AR$19*1000*'Inflation GDP Population'!AR$18/'Inflation GDP Population'!$S$18</f>
        <v>994298.0694</v>
      </c>
      <c r="AS18" s="160">
        <f>AS$19*1000*'Inflation GDP Population'!AS$18/'Inflation GDP Population'!$S$18</f>
        <v>1013695.805</v>
      </c>
      <c r="AT18" s="160">
        <f>AT$19*1000*'Inflation GDP Population'!AT$18/'Inflation GDP Population'!$S$18</f>
        <v>1033471.971</v>
      </c>
      <c r="AU18" s="160">
        <f>AU$19*1000*'Inflation GDP Population'!AU$18/'Inflation GDP Population'!$S$18</f>
        <v>1053633.95</v>
      </c>
      <c r="AV18" s="160">
        <f>AV$19*1000*'Inflation GDP Population'!AV$18/'Inflation GDP Population'!$S$18</f>
        <v>1074189.268</v>
      </c>
      <c r="AW18" s="160">
        <f>AW$19*1000*'Inflation GDP Population'!AW$18/'Inflation GDP Population'!$S$18</f>
        <v>1095145.599</v>
      </c>
      <c r="AX18" s="160">
        <f>AX$19*1000*'Inflation GDP Population'!AX$18/'Inflation GDP Population'!$S$18</f>
        <v>1116510.767</v>
      </c>
      <c r="AY18" s="160">
        <f>AY$19*1000*'Inflation GDP Population'!AY$18/'Inflation GDP Population'!$S$18</f>
        <v>1138292.747</v>
      </c>
      <c r="AZ18" s="160">
        <f>AZ$19*1000*'Inflation GDP Population'!AZ$18/'Inflation GDP Population'!$S$18</f>
        <v>1160499.672</v>
      </c>
    </row>
    <row r="19" ht="15.0" customHeight="1">
      <c r="A19" s="541" t="s">
        <v>1126</v>
      </c>
      <c r="B19" s="177">
        <f t="shared" ref="B19:U19" si="7">C19</f>
        <v>610.4905093</v>
      </c>
      <c r="C19" s="177">
        <f t="shared" si="7"/>
        <v>610.4905093</v>
      </c>
      <c r="D19" s="177">
        <f t="shared" si="7"/>
        <v>610.4905093</v>
      </c>
      <c r="E19" s="177">
        <f t="shared" si="7"/>
        <v>610.4905093</v>
      </c>
      <c r="F19" s="177">
        <f t="shared" si="7"/>
        <v>610.4905093</v>
      </c>
      <c r="G19" s="177">
        <f t="shared" si="7"/>
        <v>610.4905093</v>
      </c>
      <c r="H19" s="177">
        <f t="shared" si="7"/>
        <v>610.4905093</v>
      </c>
      <c r="I19" s="177">
        <f t="shared" si="7"/>
        <v>610.4905093</v>
      </c>
      <c r="J19" s="177">
        <f t="shared" si="7"/>
        <v>610.4905093</v>
      </c>
      <c r="K19" s="177">
        <f t="shared" si="7"/>
        <v>610.4905093</v>
      </c>
      <c r="L19" s="177">
        <f t="shared" si="7"/>
        <v>610.4905093</v>
      </c>
      <c r="M19" s="177">
        <f t="shared" si="7"/>
        <v>610.4905093</v>
      </c>
      <c r="N19" s="177">
        <f t="shared" si="7"/>
        <v>610.4905093</v>
      </c>
      <c r="O19" s="177">
        <f t="shared" si="7"/>
        <v>610.4905093</v>
      </c>
      <c r="P19" s="177">
        <f t="shared" si="7"/>
        <v>610.4905093</v>
      </c>
      <c r="Q19" s="177">
        <f t="shared" si="7"/>
        <v>610.4905093</v>
      </c>
      <c r="R19" s="177">
        <f t="shared" si="7"/>
        <v>610.4905093</v>
      </c>
      <c r="S19" s="177">
        <f t="shared" si="7"/>
        <v>610.4905093</v>
      </c>
      <c r="T19" s="177">
        <f t="shared" si="7"/>
        <v>610.4905093</v>
      </c>
      <c r="U19" s="177">
        <f t="shared" si="7"/>
        <v>610.4905093</v>
      </c>
      <c r="V19" s="845">
        <f>Inputs!$H$26</f>
        <v>610.4905093</v>
      </c>
      <c r="W19" s="177">
        <f t="shared" ref="W19:AY19" si="8">V$19+($AZ$19-$V$19)/($AZ$1-$V$1)</f>
        <v>610.4905093</v>
      </c>
      <c r="X19" s="177">
        <f t="shared" si="8"/>
        <v>610.4905093</v>
      </c>
      <c r="Y19" s="177">
        <f t="shared" si="8"/>
        <v>610.4905093</v>
      </c>
      <c r="Z19" s="177">
        <f t="shared" si="8"/>
        <v>610.4905093</v>
      </c>
      <c r="AA19" s="177">
        <f t="shared" si="8"/>
        <v>610.4905093</v>
      </c>
      <c r="AB19" s="177">
        <f t="shared" si="8"/>
        <v>610.4905093</v>
      </c>
      <c r="AC19" s="177">
        <f t="shared" si="8"/>
        <v>610.4905093</v>
      </c>
      <c r="AD19" s="177">
        <f t="shared" si="8"/>
        <v>610.4905093</v>
      </c>
      <c r="AE19" s="177">
        <f t="shared" si="8"/>
        <v>610.4905093</v>
      </c>
      <c r="AF19" s="177">
        <f t="shared" si="8"/>
        <v>610.4905093</v>
      </c>
      <c r="AG19" s="177">
        <f t="shared" si="8"/>
        <v>610.4905093</v>
      </c>
      <c r="AH19" s="177">
        <f t="shared" si="8"/>
        <v>610.4905093</v>
      </c>
      <c r="AI19" s="177">
        <f t="shared" si="8"/>
        <v>610.4905093</v>
      </c>
      <c r="AJ19" s="177">
        <f t="shared" si="8"/>
        <v>610.4905093</v>
      </c>
      <c r="AK19" s="177">
        <f t="shared" si="8"/>
        <v>610.4905093</v>
      </c>
      <c r="AL19" s="177">
        <f t="shared" si="8"/>
        <v>610.4905093</v>
      </c>
      <c r="AM19" s="177">
        <f t="shared" si="8"/>
        <v>610.4905093</v>
      </c>
      <c r="AN19" s="177">
        <f t="shared" si="8"/>
        <v>610.4905093</v>
      </c>
      <c r="AO19" s="177">
        <f t="shared" si="8"/>
        <v>610.4905093</v>
      </c>
      <c r="AP19" s="177">
        <f t="shared" si="8"/>
        <v>610.4905093</v>
      </c>
      <c r="AQ19" s="177">
        <f t="shared" si="8"/>
        <v>610.4905093</v>
      </c>
      <c r="AR19" s="177">
        <f t="shared" si="8"/>
        <v>610.4905093</v>
      </c>
      <c r="AS19" s="177">
        <f t="shared" si="8"/>
        <v>610.4905093</v>
      </c>
      <c r="AT19" s="177">
        <f t="shared" si="8"/>
        <v>610.4905093</v>
      </c>
      <c r="AU19" s="177">
        <f t="shared" si="8"/>
        <v>610.4905093</v>
      </c>
      <c r="AV19" s="177">
        <f t="shared" si="8"/>
        <v>610.4905093</v>
      </c>
      <c r="AW19" s="177">
        <f t="shared" si="8"/>
        <v>610.4905093</v>
      </c>
      <c r="AX19" s="177">
        <f t="shared" si="8"/>
        <v>610.4905093</v>
      </c>
      <c r="AY19" s="177">
        <f t="shared" si="8"/>
        <v>610.4905093</v>
      </c>
      <c r="AZ19" s="845">
        <f>Inputs!$H$24</f>
        <v>610.4905093</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48.29077441</v>
      </c>
      <c r="C20" s="177">
        <f t="shared" si="12"/>
        <v>49.20319176</v>
      </c>
      <c r="D20" s="177">
        <f t="shared" si="12"/>
        <v>50.13284855</v>
      </c>
      <c r="E20" s="177">
        <f t="shared" si="12"/>
        <v>51.08007049</v>
      </c>
      <c r="F20" s="177">
        <f t="shared" si="12"/>
        <v>52.04518947</v>
      </c>
      <c r="G20" s="177">
        <f t="shared" si="12"/>
        <v>53.02854363</v>
      </c>
      <c r="H20" s="177">
        <f t="shared" si="12"/>
        <v>54.03047752</v>
      </c>
      <c r="I20" s="177">
        <f t="shared" si="12"/>
        <v>55.05134219</v>
      </c>
      <c r="J20" s="177">
        <f t="shared" si="12"/>
        <v>56.09149532</v>
      </c>
      <c r="K20" s="177">
        <f t="shared" si="12"/>
        <v>57.15130135</v>
      </c>
      <c r="L20" s="177">
        <f t="shared" si="12"/>
        <v>58.2311316</v>
      </c>
      <c r="M20" s="177">
        <f t="shared" si="12"/>
        <v>59.33136442</v>
      </c>
      <c r="N20" s="177">
        <f t="shared" si="12"/>
        <v>60.45238531</v>
      </c>
      <c r="O20" s="177">
        <f t="shared" si="12"/>
        <v>61.59458702</v>
      </c>
      <c r="P20" s="177">
        <f t="shared" si="12"/>
        <v>62.75836977</v>
      </c>
      <c r="Q20" s="177">
        <f t="shared" si="12"/>
        <v>63.94414131</v>
      </c>
      <c r="R20" s="177">
        <f t="shared" si="12"/>
        <v>65.15231709</v>
      </c>
      <c r="S20" s="177">
        <f t="shared" si="12"/>
        <v>66.38332044</v>
      </c>
      <c r="T20" s="177">
        <f t="shared" si="12"/>
        <v>67.63758265</v>
      </c>
      <c r="U20" s="177">
        <f t="shared" si="12"/>
        <v>68.9155432</v>
      </c>
      <c r="V20" s="715">
        <f>if(Model!W2025&gt;0,V18*Model!W2024/(Model!W2025*10^6)+V19,V19)</f>
        <v>70.21764983</v>
      </c>
      <c r="W20" s="177">
        <f t="shared" ref="W20:AZ20" si="13">V20*(1+V40-V21)</f>
        <v>71.54435877</v>
      </c>
      <c r="X20" s="177">
        <f t="shared" si="13"/>
        <v>72.89613487</v>
      </c>
      <c r="Y20" s="177">
        <f t="shared" si="13"/>
        <v>74.27345175</v>
      </c>
      <c r="Z20" s="177">
        <f t="shared" si="13"/>
        <v>75.67679198</v>
      </c>
      <c r="AA20" s="177">
        <f t="shared" si="13"/>
        <v>77.10664725</v>
      </c>
      <c r="AB20" s="177">
        <f t="shared" si="13"/>
        <v>78.56351854</v>
      </c>
      <c r="AC20" s="177">
        <f t="shared" si="13"/>
        <v>80.04791631</v>
      </c>
      <c r="AD20" s="177">
        <f t="shared" si="13"/>
        <v>81.56036065</v>
      </c>
      <c r="AE20" s="177">
        <f t="shared" si="13"/>
        <v>83.10138146</v>
      </c>
      <c r="AF20" s="177">
        <f t="shared" si="13"/>
        <v>84.67151869</v>
      </c>
      <c r="AG20" s="177">
        <f t="shared" si="13"/>
        <v>86.27132246</v>
      </c>
      <c r="AH20" s="177">
        <f t="shared" si="13"/>
        <v>87.90135331</v>
      </c>
      <c r="AI20" s="177">
        <f t="shared" si="13"/>
        <v>89.56218234</v>
      </c>
      <c r="AJ20" s="177">
        <f t="shared" si="13"/>
        <v>91.25439148</v>
      </c>
      <c r="AK20" s="177">
        <f t="shared" si="13"/>
        <v>92.97857361</v>
      </c>
      <c r="AL20" s="177">
        <f t="shared" si="13"/>
        <v>94.73533285</v>
      </c>
      <c r="AM20" s="177">
        <f t="shared" si="13"/>
        <v>96.52528472</v>
      </c>
      <c r="AN20" s="177">
        <f t="shared" si="13"/>
        <v>98.34905636</v>
      </c>
      <c r="AO20" s="177">
        <f t="shared" si="13"/>
        <v>100.2072868</v>
      </c>
      <c r="AP20" s="177">
        <f t="shared" si="13"/>
        <v>102.100627</v>
      </c>
      <c r="AQ20" s="177">
        <f t="shared" si="13"/>
        <v>104.0297405</v>
      </c>
      <c r="AR20" s="177">
        <f t="shared" si="13"/>
        <v>105.9953031</v>
      </c>
      <c r="AS20" s="177">
        <f t="shared" si="13"/>
        <v>107.9980036</v>
      </c>
      <c r="AT20" s="177">
        <f t="shared" si="13"/>
        <v>110.0385435</v>
      </c>
      <c r="AU20" s="177">
        <f t="shared" si="13"/>
        <v>112.1176378</v>
      </c>
      <c r="AV20" s="177">
        <f t="shared" si="13"/>
        <v>114.2360151</v>
      </c>
      <c r="AW20" s="177">
        <f t="shared" si="13"/>
        <v>116.3944175</v>
      </c>
      <c r="AX20" s="177">
        <f t="shared" si="13"/>
        <v>118.5936012</v>
      </c>
      <c r="AY20" s="177">
        <f t="shared" si="13"/>
        <v>120.8343369</v>
      </c>
      <c r="AZ20" s="177">
        <f t="shared" si="13"/>
        <v>123.1174095</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3.203148951</v>
      </c>
      <c r="X23" s="859">
        <f>X25*(1+X24)*'Inflation GDP Population'!X$18/'Inflation GDP Population'!$S$18</f>
        <v>3.211279842</v>
      </c>
      <c r="Y23" s="859">
        <f>Y25*(1+Y24)*'Inflation GDP Population'!Y$18/'Inflation GDP Population'!$S$18</f>
        <v>3.218508865</v>
      </c>
      <c r="Z23" s="859">
        <f>Z25*(1+Z24)*'Inflation GDP Population'!Z$18/'Inflation GDP Population'!$S$18</f>
        <v>3.224797736</v>
      </c>
      <c r="AA23" s="859">
        <f>AA25*(1+AA24)*'Inflation GDP Population'!AA$18/'Inflation GDP Population'!$S$18</f>
        <v>3.230107022</v>
      </c>
      <c r="AB23" s="859">
        <f>AB25*(1+AB24)*'Inflation GDP Population'!AB$18/'Inflation GDP Population'!$S$18</f>
        <v>3.234396106</v>
      </c>
      <c r="AC23" s="859">
        <f>AC25*(1+AC24)*'Inflation GDP Population'!AC$18/'Inflation GDP Population'!$S$18</f>
        <v>3.237623163</v>
      </c>
      <c r="AD23" s="859">
        <f>AD25*(1+AD24)*'Inflation GDP Population'!AD$18/'Inflation GDP Population'!$S$18</f>
        <v>3.239745122</v>
      </c>
      <c r="AE23" s="859">
        <f>AE25*(1+AE24)*'Inflation GDP Population'!AE$18/'Inflation GDP Population'!$S$18</f>
        <v>3.240717635</v>
      </c>
      <c r="AF23" s="859">
        <f>AF25*(1+AF24)*'Inflation GDP Population'!AF$18/'Inflation GDP Population'!$S$18</f>
        <v>3.240495046</v>
      </c>
      <c r="AG23" s="859">
        <f>AG25*(1+AG24)*'Inflation GDP Population'!AG$18/'Inflation GDP Population'!$S$18</f>
        <v>3.239030355</v>
      </c>
      <c r="AH23" s="859">
        <f>AH25*(1+AH24)*'Inflation GDP Population'!AH$18/'Inflation GDP Population'!$S$18</f>
        <v>3.236275182</v>
      </c>
      <c r="AI23" s="859">
        <f>AI25*(1+AI24)*'Inflation GDP Population'!AI$18/'Inflation GDP Population'!$S$18</f>
        <v>3.232179733</v>
      </c>
      <c r="AJ23" s="859">
        <f>AJ25*(1+AJ24)*'Inflation GDP Population'!AJ$18/'Inflation GDP Population'!$S$18</f>
        <v>3.22669276</v>
      </c>
      <c r="AK23" s="859">
        <f>AK25*(1+AK24)*'Inflation GDP Population'!AK$18/'Inflation GDP Population'!$S$18</f>
        <v>3.21976153</v>
      </c>
      <c r="AL23" s="859">
        <f>AL25*(1+AL24)*'Inflation GDP Population'!AL$18/'Inflation GDP Population'!$S$18</f>
        <v>3.211331778</v>
      </c>
      <c r="AM23" s="859">
        <f>AM25*(1+AM24)*'Inflation GDP Population'!AM$18/'Inflation GDP Population'!$S$18</f>
        <v>3.201347672</v>
      </c>
      <c r="AN23" s="859">
        <f>AN25*(1+AN24)*'Inflation GDP Population'!AN$18/'Inflation GDP Population'!$S$18</f>
        <v>3.189751774</v>
      </c>
      <c r="AO23" s="859">
        <f>AO25*(1+AO24)*'Inflation GDP Population'!AO$18/'Inflation GDP Population'!$S$18</f>
        <v>3.176484994</v>
      </c>
      <c r="AP23" s="859">
        <f>AP25*(1+AP24)*'Inflation GDP Population'!AP$18/'Inflation GDP Population'!$S$18</f>
        <v>3.161486552</v>
      </c>
      <c r="AQ23" s="859">
        <f>AQ25*(1+AQ24)*'Inflation GDP Population'!AQ$18/'Inflation GDP Population'!$S$18</f>
        <v>3.144693932</v>
      </c>
      <c r="AR23" s="859">
        <f>AR25*(1+AR24)*'Inflation GDP Population'!AR$18/'Inflation GDP Population'!$S$18</f>
        <v>3.126042835</v>
      </c>
      <c r="AS23" s="859">
        <f>AS25*(1+AS24)*'Inflation GDP Population'!AS$18/'Inflation GDP Population'!$S$18</f>
        <v>3.10546714</v>
      </c>
      <c r="AT23" s="859">
        <f>AT25*(1+AT24)*'Inflation GDP Population'!AT$18/'Inflation GDP Population'!$S$18</f>
        <v>3.082898852</v>
      </c>
      <c r="AU23" s="859">
        <f>AU25*(1+AU24)*'Inflation GDP Population'!AU$18/'Inflation GDP Population'!$S$18</f>
        <v>3.058268054</v>
      </c>
      <c r="AV23" s="859">
        <f>AV25*(1+AV24)*'Inflation GDP Population'!AV$18/'Inflation GDP Population'!$S$18</f>
        <v>3.031502861</v>
      </c>
      <c r="AW23" s="859">
        <f>AW25*(1+AW24)*'Inflation GDP Population'!AW$18/'Inflation GDP Population'!$S$18</f>
        <v>3.002529368</v>
      </c>
      <c r="AX23" s="859">
        <f>AX25*(1+AX24)*'Inflation GDP Population'!AX$18/'Inflation GDP Population'!$S$18</f>
        <v>2.971271599</v>
      </c>
      <c r="AY23" s="859">
        <f>AY25*(1+AY24)*'Inflation GDP Population'!AY$18/'Inflation GDP Population'!$S$18</f>
        <v>2.937651452</v>
      </c>
      <c r="AZ23" s="859">
        <f>AZ25*(1+AZ24)*'Inflation GDP Population'!AZ$18/'Inflation GDP Population'!$S$18</f>
        <v>2.90158865</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2.950880162</v>
      </c>
      <c r="X25" s="177">
        <f t="shared" si="20"/>
        <v>2.901760324</v>
      </c>
      <c r="Y25" s="177">
        <f t="shared" si="20"/>
        <v>2.852640486</v>
      </c>
      <c r="Z25" s="177">
        <f t="shared" si="20"/>
        <v>2.803520647</v>
      </c>
      <c r="AA25" s="177">
        <f t="shared" si="20"/>
        <v>2.754400809</v>
      </c>
      <c r="AB25" s="177">
        <f t="shared" si="20"/>
        <v>2.705280971</v>
      </c>
      <c r="AC25" s="177">
        <f t="shared" si="20"/>
        <v>2.656161133</v>
      </c>
      <c r="AD25" s="177">
        <f t="shared" si="20"/>
        <v>2.607041295</v>
      </c>
      <c r="AE25" s="177">
        <f t="shared" si="20"/>
        <v>2.557921457</v>
      </c>
      <c r="AF25" s="177">
        <f t="shared" si="20"/>
        <v>2.508801618</v>
      </c>
      <c r="AG25" s="177">
        <f t="shared" si="20"/>
        <v>2.45968178</v>
      </c>
      <c r="AH25" s="177">
        <f t="shared" si="20"/>
        <v>2.410561942</v>
      </c>
      <c r="AI25" s="177">
        <f t="shared" si="20"/>
        <v>2.361442104</v>
      </c>
      <c r="AJ25" s="177">
        <f t="shared" si="20"/>
        <v>2.312322266</v>
      </c>
      <c r="AK25" s="177">
        <f t="shared" si="20"/>
        <v>2.263202428</v>
      </c>
      <c r="AL25" s="177">
        <f t="shared" si="20"/>
        <v>2.214082589</v>
      </c>
      <c r="AM25" s="177">
        <f t="shared" si="20"/>
        <v>2.164962751</v>
      </c>
      <c r="AN25" s="177">
        <f t="shared" si="20"/>
        <v>2.115842913</v>
      </c>
      <c r="AO25" s="177">
        <f t="shared" si="20"/>
        <v>2.066723075</v>
      </c>
      <c r="AP25" s="177">
        <f t="shared" si="20"/>
        <v>2.017603237</v>
      </c>
      <c r="AQ25" s="177">
        <f t="shared" si="20"/>
        <v>1.968483399</v>
      </c>
      <c r="AR25" s="177">
        <f t="shared" si="20"/>
        <v>1.91936356</v>
      </c>
      <c r="AS25" s="177">
        <f t="shared" si="20"/>
        <v>1.870243722</v>
      </c>
      <c r="AT25" s="177">
        <f t="shared" si="20"/>
        <v>1.821123884</v>
      </c>
      <c r="AU25" s="177">
        <f t="shared" si="20"/>
        <v>1.772004046</v>
      </c>
      <c r="AV25" s="177">
        <f t="shared" si="20"/>
        <v>1.722884208</v>
      </c>
      <c r="AW25" s="177">
        <f t="shared" si="20"/>
        <v>1.67376437</v>
      </c>
      <c r="AX25" s="177">
        <f t="shared" si="20"/>
        <v>1.624644531</v>
      </c>
      <c r="AY25" s="177">
        <f t="shared" si="20"/>
        <v>1.575524693</v>
      </c>
      <c r="AZ25" s="865">
        <f>Inputs!$H$22</f>
        <v>1.526404855</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10.6</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5.0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24.0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10.0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10.5</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7.5</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31.0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25.0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0.7</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51.1</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81.6</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0.0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0.0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60.2</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49.0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0.0</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95.5</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37.6</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36.5</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243.5</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157.1</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216.5</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64.4</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230.6</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75.0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68.4</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10.8</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11.6</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0.0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168.8</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1.0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47.2</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16.2</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5.4</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51.5</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30.7</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40.8</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41.8</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36.0</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41.7</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49.9</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183.0</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4.6</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27.9</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7.8</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4.8</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6451.5</v>
      </c>
      <c r="X38" s="252">
        <f t="shared" si="22"/>
        <v>108.4</v>
      </c>
      <c r="Y38" s="252">
        <f t="shared" si="22"/>
        <v>1.2</v>
      </c>
      <c r="Z38" s="252">
        <f t="shared" si="22"/>
        <v>23.5</v>
      </c>
      <c r="AA38" s="252">
        <f t="shared" si="22"/>
        <v>8.6</v>
      </c>
      <c r="AB38" s="252">
        <f t="shared" si="22"/>
        <v>2.4</v>
      </c>
      <c r="AC38" s="252">
        <f t="shared" si="22"/>
        <v>10.5</v>
      </c>
      <c r="AD38" s="252">
        <f t="shared" si="22"/>
        <v>166.9</v>
      </c>
      <c r="AE38" s="252">
        <f t="shared" si="22"/>
        <v>193.2</v>
      </c>
      <c r="AF38" s="252">
        <f t="shared" si="22"/>
        <v>3.6</v>
      </c>
      <c r="AG38" s="252">
        <f t="shared" si="22"/>
        <v>59</v>
      </c>
      <c r="AH38" s="252">
        <f t="shared" si="22"/>
        <v>218</v>
      </c>
      <c r="AI38" s="252">
        <f t="shared" si="22"/>
        <v>244</v>
      </c>
      <c r="AJ38" s="252">
        <f t="shared" si="22"/>
        <v>32</v>
      </c>
      <c r="AK38" s="252">
        <f t="shared" si="22"/>
        <v>4.3</v>
      </c>
      <c r="AL38" s="252">
        <f t="shared" si="22"/>
        <v>26.1</v>
      </c>
      <c r="AM38" s="252">
        <f t="shared" si="22"/>
        <v>7.2</v>
      </c>
      <c r="AN38" s="252">
        <f t="shared" si="22"/>
        <v>26.3</v>
      </c>
      <c r="AO38" s="252">
        <f t="shared" si="22"/>
        <v>8.3</v>
      </c>
      <c r="AP38" s="252">
        <f t="shared" si="22"/>
        <v>5.3</v>
      </c>
      <c r="AQ38" s="252">
        <f t="shared" si="22"/>
        <v>7.8</v>
      </c>
      <c r="AR38" s="252">
        <f t="shared" si="22"/>
        <v>3</v>
      </c>
      <c r="AS38" s="252">
        <f t="shared" si="22"/>
        <v>0</v>
      </c>
      <c r="AT38" s="252">
        <f t="shared" si="22"/>
        <v>14</v>
      </c>
      <c r="AU38" s="252">
        <f t="shared" si="22"/>
        <v>0</v>
      </c>
      <c r="AV38" s="252">
        <f t="shared" si="22"/>
        <v>4.6</v>
      </c>
      <c r="AW38" s="252">
        <f t="shared" si="22"/>
        <v>4</v>
      </c>
      <c r="AX38" s="252">
        <f t="shared" si="22"/>
        <v>7.8</v>
      </c>
      <c r="AY38" s="252">
        <f t="shared" si="22"/>
        <v>1.5</v>
      </c>
      <c r="AZ38" s="252">
        <f t="shared" si="22"/>
        <v>18</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0.7</v>
      </c>
      <c r="W44" s="252">
        <f t="shared" si="24"/>
        <v>0.7</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0.5</v>
      </c>
      <c r="W56" s="252">
        <f t="shared" si="24"/>
        <v>0.5</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0.9</v>
      </c>
      <c r="W57" s="252">
        <f t="shared" si="24"/>
        <v>0.9</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3.6</v>
      </c>
      <c r="W58" s="252">
        <f t="shared" si="24"/>
        <v>3.6</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1.7</v>
      </c>
      <c r="W59" s="252">
        <f t="shared" si="24"/>
        <v>1.7</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0.7</v>
      </c>
      <c r="W61" s="252">
        <f t="shared" si="24"/>
        <v>0.7</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1.3</v>
      </c>
      <c r="W62" s="252">
        <f t="shared" si="24"/>
        <v>1.3</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3.8</v>
      </c>
      <c r="W64" s="252">
        <f t="shared" si="24"/>
        <v>3.8</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152.5</v>
      </c>
      <c r="W65" s="252">
        <f t="shared" si="24"/>
        <v>152.5</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3.7</v>
      </c>
      <c r="W67" s="252">
        <f t="shared" si="24"/>
        <v>3.7</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4.0</v>
      </c>
      <c r="W70" s="252">
        <f t="shared" si="24"/>
        <v>4</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7.1</v>
      </c>
      <c r="W71" s="252">
        <f t="shared" si="24"/>
        <v>7.1</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27.5</v>
      </c>
      <c r="W73" s="252">
        <f t="shared" si="24"/>
        <v>27.5</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20.0</v>
      </c>
      <c r="W74" s="252">
        <f t="shared" si="24"/>
        <v>20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16.5</v>
      </c>
      <c r="W75" s="252">
        <f t="shared" si="24"/>
        <v>16.5</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14.1</v>
      </c>
      <c r="W76" s="252">
        <f t="shared" si="24"/>
        <v>14.1</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443.9</v>
      </c>
      <c r="W77" s="252">
        <f t="shared" si="24"/>
        <v>443.9</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262.8</v>
      </c>
      <c r="W78" s="252">
        <f t="shared" si="24"/>
        <v>262.8</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346.7</v>
      </c>
      <c r="W79" s="252">
        <f t="shared" si="24"/>
        <v>346.7</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421.4</v>
      </c>
      <c r="W80" s="252">
        <f t="shared" si="24"/>
        <v>421.4</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488.5</v>
      </c>
      <c r="W81" s="252">
        <f t="shared" si="24"/>
        <v>488.5</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1007.5</v>
      </c>
      <c r="W82" s="252">
        <f t="shared" si="24"/>
        <v>1007.5</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617.4</v>
      </c>
      <c r="W83" s="252">
        <f t="shared" si="24"/>
        <v>617.4</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1646.0</v>
      </c>
      <c r="W84" s="252">
        <f t="shared" si="24"/>
        <v>1646</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882.0</v>
      </c>
      <c r="W85" s="252">
        <f t="shared" si="24"/>
        <v>882</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0.0</v>
      </c>
      <c r="W86" s="252">
        <f t="shared" si="24"/>
        <v>0</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12.4</v>
      </c>
      <c r="W88" s="252">
        <f t="shared" si="24"/>
        <v>12.4</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0.0</v>
      </c>
      <c r="W90" s="252">
        <f t="shared" si="24"/>
        <v>0</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0.9</v>
      </c>
      <c r="W92" s="252">
        <f t="shared" si="24"/>
        <v>0.9</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2.4</v>
      </c>
      <c r="W93" s="252">
        <f t="shared" si="24"/>
        <v>2.4</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4.4</v>
      </c>
      <c r="W94" s="252">
        <f t="shared" si="24"/>
        <v>4.4</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20.0</v>
      </c>
      <c r="W96" s="252">
        <f t="shared" si="24"/>
        <v>20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3.2</v>
      </c>
      <c r="W97" s="252">
        <f t="shared" si="24"/>
        <v>3.2</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2.0</v>
      </c>
      <c r="W98" s="252">
        <f t="shared" si="24"/>
        <v>2</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31.4</v>
      </c>
      <c r="W99" s="252">
        <f t="shared" si="24"/>
        <v>31.4</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108.4</v>
      </c>
      <c r="W100" s="252">
        <f t="shared" si="24"/>
        <v>0</v>
      </c>
      <c r="X100" s="252">
        <f t="shared" ref="X100:BA100" si="84">IF(AND(X$39-$A100&gt;$V$26,SUM($W100:W100)&lt;&gt;$V100),$V100,0)</f>
        <v>108.4</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1.2</v>
      </c>
      <c r="W101" s="252">
        <f t="shared" si="24"/>
        <v>0</v>
      </c>
      <c r="X101" s="252">
        <f t="shared" ref="X101:BA101" si="85">IF(AND(X$39-$A101&gt;$V$26,SUM($W101:W101)&lt;&gt;$V101),$V101,0)</f>
        <v>0</v>
      </c>
      <c r="Y101" s="252">
        <f t="shared" si="85"/>
        <v>1.2</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23.5</v>
      </c>
      <c r="W102" s="252">
        <f t="shared" si="24"/>
        <v>0</v>
      </c>
      <c r="X102" s="252">
        <f t="shared" ref="X102:BA102" si="86">IF(AND(X$39-$A102&gt;$V$26,SUM($W102:W102)&lt;&gt;$V102),$V102,0)</f>
        <v>0</v>
      </c>
      <c r="Y102" s="252">
        <f t="shared" si="86"/>
        <v>0</v>
      </c>
      <c r="Z102" s="252">
        <f t="shared" si="86"/>
        <v>23.5</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8.6</v>
      </c>
      <c r="W103" s="252">
        <f t="shared" si="24"/>
        <v>0</v>
      </c>
      <c r="X103" s="252">
        <f t="shared" ref="X103:BA103" si="87">IF(AND(X$39-$A103&gt;$V$26,SUM($W103:W103)&lt;&gt;$V103),$V103,0)</f>
        <v>0</v>
      </c>
      <c r="Y103" s="252">
        <f t="shared" si="87"/>
        <v>0</v>
      </c>
      <c r="Z103" s="252">
        <f t="shared" si="87"/>
        <v>0</v>
      </c>
      <c r="AA103" s="252">
        <f t="shared" si="87"/>
        <v>8.6</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2.4</v>
      </c>
      <c r="W104" s="252">
        <f t="shared" si="24"/>
        <v>0</v>
      </c>
      <c r="X104" s="252">
        <f t="shared" ref="X104:BA104" si="88">IF(AND(X$39-$A104&gt;$V$26,SUM($W104:W104)&lt;&gt;$V104),$V104,0)</f>
        <v>0</v>
      </c>
      <c r="Y104" s="252">
        <f t="shared" si="88"/>
        <v>0</v>
      </c>
      <c r="Z104" s="252">
        <f t="shared" si="88"/>
        <v>0</v>
      </c>
      <c r="AA104" s="252">
        <f t="shared" si="88"/>
        <v>0</v>
      </c>
      <c r="AB104" s="252">
        <f t="shared" si="88"/>
        <v>2.4</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10.5</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10.5</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166.9</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166.9</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193.2</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193.2</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3.6</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3.6</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59.0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59</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218.0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218</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244.0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244</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32.0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32</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4.3</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4.3</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26.1</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26.1</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7.2</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7.2</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26.3</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26.3</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8.3</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8.3</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5.3</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5.3</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7.8</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7.8</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3.0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3</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14.0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14</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4.6</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4.6</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4.0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4</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7.8</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7.8</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1.5</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1.5</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18.0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18</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2</v>
      </c>
      <c r="AB46" s="252">
        <f t="shared" si="34"/>
        <v>2</v>
      </c>
      <c r="AC46" s="252">
        <f t="shared" si="34"/>
        <v>0</v>
      </c>
      <c r="AD46" s="252">
        <f t="shared" si="34"/>
        <v>16</v>
      </c>
      <c r="AE46" s="252">
        <f t="shared" si="34"/>
        <v>0</v>
      </c>
      <c r="AF46" s="252">
        <f t="shared" si="34"/>
        <v>0</v>
      </c>
      <c r="AG46" s="252">
        <f t="shared" si="34"/>
        <v>4</v>
      </c>
      <c r="AH46" s="252">
        <f t="shared" si="34"/>
        <v>65.5</v>
      </c>
      <c r="AI46" s="252">
        <f t="shared" si="34"/>
        <v>34.4</v>
      </c>
      <c r="AJ46" s="252">
        <f t="shared" si="34"/>
        <v>2</v>
      </c>
      <c r="AK46" s="252">
        <f t="shared" si="34"/>
        <v>20.8</v>
      </c>
      <c r="AL46" s="252">
        <f t="shared" si="34"/>
        <v>0</v>
      </c>
      <c r="AM46" s="253">
        <f t="shared" si="34"/>
        <v>0</v>
      </c>
      <c r="AN46" s="253">
        <f t="shared" si="34"/>
        <v>7319.772927</v>
      </c>
      <c r="AO46" s="253">
        <f t="shared" si="34"/>
        <v>7319.772927</v>
      </c>
      <c r="AP46" s="253">
        <f t="shared" si="34"/>
        <v>7319.772927</v>
      </c>
      <c r="AQ46" s="253">
        <f t="shared" si="34"/>
        <v>7319.772927</v>
      </c>
      <c r="AR46" s="253">
        <f t="shared" si="34"/>
        <v>7321.772927</v>
      </c>
      <c r="AS46" s="253">
        <f t="shared" si="34"/>
        <v>7321.772927</v>
      </c>
      <c r="AT46" s="253">
        <f t="shared" si="34"/>
        <v>7319.772927</v>
      </c>
      <c r="AU46" s="253">
        <f t="shared" si="34"/>
        <v>7335.772927</v>
      </c>
      <c r="AV46" s="253">
        <f t="shared" si="34"/>
        <v>7319.772927</v>
      </c>
      <c r="AW46" s="253">
        <f t="shared" si="34"/>
        <v>7319.772927</v>
      </c>
      <c r="AX46" s="253">
        <f t="shared" si="34"/>
        <v>7323.772927</v>
      </c>
      <c r="AY46" s="253">
        <f t="shared" si="34"/>
        <v>7385.272927</v>
      </c>
      <c r="AZ46" s="253">
        <f t="shared" si="34"/>
        <v>7354.172927</v>
      </c>
      <c r="BA46" s="253">
        <f t="shared" si="34"/>
        <v>7321.772927</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5.957833628</v>
      </c>
      <c r="AO47" s="880">
        <f t="shared" si="35"/>
        <v>5.957833628</v>
      </c>
      <c r="AP47" s="880">
        <f t="shared" si="35"/>
        <v>5.957833628</v>
      </c>
      <c r="AQ47" s="880">
        <f t="shared" si="35"/>
        <v>5.957833628</v>
      </c>
      <c r="AR47" s="880">
        <f t="shared" si="35"/>
        <v>5.957833628</v>
      </c>
      <c r="AS47" s="880">
        <f t="shared" si="35"/>
        <v>5.957833628</v>
      </c>
      <c r="AT47" s="880">
        <f t="shared" si="35"/>
        <v>5.957833628</v>
      </c>
      <c r="AU47" s="880">
        <f t="shared" si="35"/>
        <v>5.957833628</v>
      </c>
      <c r="AV47" s="880">
        <f t="shared" si="35"/>
        <v>5.957833628</v>
      </c>
      <c r="AW47" s="880">
        <f t="shared" si="35"/>
        <v>5.957833628</v>
      </c>
      <c r="AX47" s="880">
        <f t="shared" si="35"/>
        <v>5.957833628</v>
      </c>
      <c r="AY47" s="880">
        <f t="shared" si="35"/>
        <v>5.957833628</v>
      </c>
      <c r="AZ47" s="880">
        <f t="shared" si="35"/>
        <v>5.957833628</v>
      </c>
      <c r="BA47" s="880">
        <f t="shared" si="35"/>
        <v>5.957833628</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2.0</v>
      </c>
      <c r="W127" s="252">
        <f t="shared" si="37"/>
        <v>0</v>
      </c>
      <c r="X127" s="252">
        <f t="shared" ref="X127:BA127" si="115">IF(AND(X$48-$A127&gt;$V$34,SUM($W127:W127)&lt;&gt;$V127),$V127,0)</f>
        <v>0</v>
      </c>
      <c r="Y127" s="252">
        <f t="shared" si="115"/>
        <v>0</v>
      </c>
      <c r="Z127" s="252">
        <f t="shared" si="115"/>
        <v>0</v>
      </c>
      <c r="AA127" s="252">
        <f t="shared" si="115"/>
        <v>2</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2.0</v>
      </c>
      <c r="W128" s="252">
        <f t="shared" si="37"/>
        <v>0</v>
      </c>
      <c r="X128" s="252">
        <f t="shared" ref="X128:BA128" si="116">IF(AND(X$48-$A128&gt;$V$34,SUM($W128:W128)&lt;&gt;$V128),$V128,0)</f>
        <v>0</v>
      </c>
      <c r="Y128" s="252">
        <f t="shared" si="116"/>
        <v>0</v>
      </c>
      <c r="Z128" s="252">
        <f t="shared" si="116"/>
        <v>0</v>
      </c>
      <c r="AA128" s="252">
        <f t="shared" si="116"/>
        <v>0</v>
      </c>
      <c r="AB128" s="252">
        <f t="shared" si="116"/>
        <v>2</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16.0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16</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4.0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4</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65.5</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65.5</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34.4</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34.4</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2.0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2</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20.8</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20.8</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7319.7729272513</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35">
        <f t="shared" si="128"/>
        <v>7319.772927</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7319.772927251299</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35">
        <f t="shared" si="129"/>
        <v>7319.772927</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7319.772927251299</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35">
        <f t="shared" si="130"/>
        <v>7319.772927</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7319.772927251299</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35">
        <f t="shared" si="131"/>
        <v>7319.772927</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7321.772927251299</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35">
        <f t="shared" si="132"/>
        <v>7321.772927</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7321.7729272513025</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35">
        <f t="shared" si="133"/>
        <v>7321.772927</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7319.7729272513025</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35">
        <f t="shared" si="134"/>
        <v>7319.772927</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7335.7729272513025</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35">
        <f t="shared" si="135"/>
        <v>7335.772927</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7319.772927251295</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35">
        <f t="shared" si="136"/>
        <v>7319.772927</v>
      </c>
      <c r="AW148" s="252">
        <f t="shared" si="136"/>
        <v>0</v>
      </c>
      <c r="AX148" s="252">
        <f t="shared" si="136"/>
        <v>0</v>
      </c>
      <c r="AY148" s="252">
        <f t="shared" si="136"/>
        <v>0</v>
      </c>
      <c r="AZ148" s="252">
        <f t="shared" si="136"/>
        <v>0</v>
      </c>
      <c r="BA148" s="252">
        <f t="shared" si="136"/>
        <v>0</v>
      </c>
    </row>
    <row r="149" ht="15.75" customHeight="1">
      <c r="A149" s="744">
        <v>2030.0</v>
      </c>
      <c r="V149" s="747">
        <v>7319.772927251295</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35">
        <f t="shared" si="137"/>
        <v>7319.772927</v>
      </c>
      <c r="AX149" s="252">
        <f t="shared" si="137"/>
        <v>0</v>
      </c>
      <c r="AY149" s="252">
        <f t="shared" si="137"/>
        <v>0</v>
      </c>
      <c r="AZ149" s="252">
        <f t="shared" si="137"/>
        <v>0</v>
      </c>
      <c r="BA149" s="252">
        <f t="shared" si="137"/>
        <v>0</v>
      </c>
    </row>
    <row r="150" ht="15.75" customHeight="1">
      <c r="A150" s="744">
        <v>2031.0</v>
      </c>
      <c r="V150" s="747">
        <v>7323.772927251295</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35">
        <f t="shared" si="138"/>
        <v>7323.772927</v>
      </c>
      <c r="AY150" s="252">
        <f t="shared" si="138"/>
        <v>0</v>
      </c>
      <c r="AZ150" s="252">
        <f t="shared" si="138"/>
        <v>0</v>
      </c>
      <c r="BA150" s="252">
        <f t="shared" si="138"/>
        <v>0</v>
      </c>
    </row>
    <row r="151" ht="15.75" customHeight="1">
      <c r="A151" s="744">
        <v>2032.0</v>
      </c>
      <c r="V151" s="747">
        <v>7385.272927251295</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7385.272927</v>
      </c>
      <c r="AZ151" s="252">
        <f t="shared" si="139"/>
        <v>0</v>
      </c>
      <c r="BA151" s="252">
        <f t="shared" si="139"/>
        <v>0</v>
      </c>
    </row>
    <row r="152" ht="15.75" customHeight="1">
      <c r="A152" s="744">
        <v>2033.0</v>
      </c>
      <c r="V152" s="747">
        <v>7354.172927251289</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7354.172927</v>
      </c>
      <c r="BA152" s="252">
        <f t="shared" si="140"/>
        <v>0</v>
      </c>
    </row>
    <row r="153" ht="15.75" customHeight="1">
      <c r="A153" s="744">
        <v>2034.0</v>
      </c>
      <c r="V153" s="747">
        <v>7321.772927251295</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7321.772927</v>
      </c>
    </row>
    <row r="154" ht="15.75" customHeight="1">
      <c r="A154" s="744">
        <v>2035.0</v>
      </c>
      <c r="V154" s="747">
        <v>7340.572927251298</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7319.772927251295</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7319.772927251295</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14639.54585450259</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14639.54585450259</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14639.54585450259</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14639.54585450259</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14641.54585450259</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14641.54585450259</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14639.54585450259</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14655.54585450259</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14639.54585450259</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14639.54585450259</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14643.54585450259</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14705.04585450259</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14673.945854502701</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5.9578336275065995</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s="248">
        <f t="shared" si="180"/>
        <v>5.957833628</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5.957833627506599</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s="248">
        <f t="shared" si="181"/>
        <v>5.957833628</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5.957833627506599</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s="248">
        <f t="shared" si="182"/>
        <v>5.957833628</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5.957833627506599</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s="248">
        <f t="shared" si="183"/>
        <v>5.957833628</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5.957833627506599</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s="248">
        <f t="shared" si="184"/>
        <v>5.957833628</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5.957833627506599</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s="248">
        <f t="shared" si="185"/>
        <v>5.957833628</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5.957833627506602</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s="248">
        <f t="shared" si="186"/>
        <v>5.957833628</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5.957833627506602</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s="248">
        <f t="shared" si="187"/>
        <v>5.957833628</v>
      </c>
      <c r="AV200">
        <f t="shared" si="187"/>
        <v>0</v>
      </c>
      <c r="AW200">
        <f t="shared" si="187"/>
        <v>0</v>
      </c>
      <c r="AX200">
        <f t="shared" si="187"/>
        <v>0</v>
      </c>
      <c r="AY200">
        <f t="shared" si="187"/>
        <v>0</v>
      </c>
      <c r="AZ200">
        <f t="shared" si="187"/>
        <v>0</v>
      </c>
      <c r="BA200">
        <f t="shared" si="187"/>
        <v>0</v>
      </c>
    </row>
    <row r="201" ht="15.75" customHeight="1">
      <c r="A201" s="744">
        <v>2029.0</v>
      </c>
      <c r="V201" s="883">
        <v>5.957833627506602</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s="248">
        <f t="shared" si="188"/>
        <v>5.957833628</v>
      </c>
      <c r="AW201">
        <f t="shared" si="188"/>
        <v>0</v>
      </c>
      <c r="AX201">
        <f t="shared" si="188"/>
        <v>0</v>
      </c>
      <c r="AY201">
        <f t="shared" si="188"/>
        <v>0</v>
      </c>
      <c r="AZ201">
        <f t="shared" si="188"/>
        <v>0</v>
      </c>
      <c r="BA201">
        <f t="shared" si="188"/>
        <v>0</v>
      </c>
    </row>
    <row r="202" ht="15.75" customHeight="1">
      <c r="A202" s="744">
        <v>2030.0</v>
      </c>
      <c r="V202" s="883">
        <v>5.957833627506602</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s="248">
        <f t="shared" si="189"/>
        <v>5.957833628</v>
      </c>
      <c r="AX202">
        <f t="shared" si="189"/>
        <v>0</v>
      </c>
      <c r="AY202">
        <f t="shared" si="189"/>
        <v>0</v>
      </c>
      <c r="AZ202">
        <f t="shared" si="189"/>
        <v>0</v>
      </c>
      <c r="BA202">
        <f t="shared" si="189"/>
        <v>0</v>
      </c>
    </row>
    <row r="203" ht="15.75" customHeight="1">
      <c r="A203" s="744">
        <v>2031.0</v>
      </c>
      <c r="V203" s="883">
        <v>5.957833627506602</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s="248">
        <f t="shared" si="190"/>
        <v>5.957833628</v>
      </c>
      <c r="AY203">
        <f t="shared" si="190"/>
        <v>0</v>
      </c>
      <c r="AZ203">
        <f t="shared" si="190"/>
        <v>0</v>
      </c>
      <c r="BA203">
        <f t="shared" si="190"/>
        <v>0</v>
      </c>
    </row>
    <row r="204" ht="15.75" customHeight="1">
      <c r="A204" s="744">
        <v>2032.0</v>
      </c>
      <c r="V204" s="883">
        <v>5.957833627506602</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s="248">
        <f t="shared" si="191"/>
        <v>5.957833628</v>
      </c>
      <c r="AZ204">
        <f t="shared" si="191"/>
        <v>0</v>
      </c>
      <c r="BA204">
        <f t="shared" si="191"/>
        <v>0</v>
      </c>
    </row>
    <row r="205" ht="15.75" customHeight="1">
      <c r="A205" s="744">
        <v>2033.0</v>
      </c>
      <c r="V205" s="883">
        <v>5.957833627506602</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s="248">
        <f t="shared" si="192"/>
        <v>5.957833628</v>
      </c>
      <c r="BA205">
        <f t="shared" si="192"/>
        <v>0</v>
      </c>
    </row>
    <row r="206" ht="15.75" customHeight="1">
      <c r="A206" s="744">
        <v>2034.0</v>
      </c>
      <c r="V206" s="883">
        <v>5.957833627506602</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s="248">
        <f t="shared" si="193"/>
        <v>5.957833628</v>
      </c>
    </row>
    <row r="207" ht="15.75" customHeight="1">
      <c r="A207" s="744">
        <v>2035.0</v>
      </c>
      <c r="V207" s="883">
        <v>5.957833627506602</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5.957833627506602</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5.957833627506602</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11.915667255013204</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11.915667255013204</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11.915667255013204</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11.915667255013204</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11.915667255013204</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11.915667255013204</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11.915667255013204</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11.915667255013204</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11.915667255013204</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11.915667255013204</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11.915667255013204</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11.915667255013204</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11.915667255013147</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